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020" activeTab="0"/>
  </bookViews>
  <sheets>
    <sheet name="3BB 2005-1" sheetId="1" r:id="rId1"/>
  </sheets>
  <definedNames>
    <definedName name="_xlnm.Print_Area" localSheetId="0">'3BB 2005-1'!$C$444:$R$462</definedName>
  </definedNames>
  <calcPr fullCalcOnLoad="1"/>
</workbook>
</file>

<file path=xl/sharedStrings.xml><?xml version="1.0" encoding="utf-8"?>
<sst xmlns="http://schemas.openxmlformats.org/spreadsheetml/2006/main" count="1166" uniqueCount="177">
  <si>
    <t>car.</t>
  </si>
  <si>
    <t>brt.</t>
  </si>
  <si>
    <t>gem.</t>
  </si>
  <si>
    <t>pnt.</t>
  </si>
  <si>
    <t>tot.car.</t>
  </si>
  <si>
    <t>tot.brt</t>
  </si>
  <si>
    <t>tot.gem.</t>
  </si>
  <si>
    <t>maken</t>
  </si>
  <si>
    <t>perc.</t>
  </si>
  <si>
    <t>tegenspeler</t>
  </si>
  <si>
    <t>FINALE</t>
  </si>
  <si>
    <t>CAR.</t>
  </si>
  <si>
    <t>BRT.</t>
  </si>
  <si>
    <t>GEM.</t>
  </si>
  <si>
    <t>PNT.</t>
  </si>
  <si>
    <t>TOT.</t>
  </si>
  <si>
    <t xml:space="preserve"> </t>
  </si>
  <si>
    <t xml:space="preserve">  POULE   1</t>
  </si>
  <si>
    <t>INDELING</t>
  </si>
  <si>
    <t>te maken</t>
  </si>
  <si>
    <t xml:space="preserve">RONDE 1 </t>
  </si>
  <si>
    <t>1--6</t>
  </si>
  <si>
    <t>2--3</t>
  </si>
  <si>
    <t>4--5</t>
  </si>
  <si>
    <t xml:space="preserve">  </t>
  </si>
  <si>
    <t>RONDE 2</t>
  </si>
  <si>
    <t>1--5</t>
  </si>
  <si>
    <t>2--4</t>
  </si>
  <si>
    <t>3--6</t>
  </si>
  <si>
    <t>RONDE 3</t>
  </si>
  <si>
    <t>1--4</t>
  </si>
  <si>
    <t>2--6</t>
  </si>
  <si>
    <t>3--5</t>
  </si>
  <si>
    <t>RONDE 4</t>
  </si>
  <si>
    <t>1--3</t>
  </si>
  <si>
    <t>2--5</t>
  </si>
  <si>
    <t>4--6</t>
  </si>
  <si>
    <t>RONDE 5</t>
  </si>
  <si>
    <t>1--2</t>
  </si>
  <si>
    <t>3--4</t>
  </si>
  <si>
    <t xml:space="preserve">  POULE   2</t>
  </si>
  <si>
    <t>5--6</t>
  </si>
  <si>
    <t xml:space="preserve">  POULE   3</t>
  </si>
  <si>
    <t xml:space="preserve">  POULE   4</t>
  </si>
  <si>
    <t xml:space="preserve">  POULE   5</t>
  </si>
  <si>
    <t xml:space="preserve">  POULE   6</t>
  </si>
  <si>
    <t>stand na 1e ronde</t>
  </si>
  <si>
    <t>naam</t>
  </si>
  <si>
    <t>HALVE  FINALE</t>
  </si>
  <si>
    <t>tot.brt.</t>
  </si>
  <si>
    <t>NAAM</t>
  </si>
  <si>
    <t>RANGLIJST</t>
  </si>
  <si>
    <t>RESERVES</t>
  </si>
  <si>
    <t>tot. maken</t>
  </si>
  <si>
    <t>gem.%</t>
  </si>
  <si>
    <t>STAND</t>
  </si>
  <si>
    <t>Boxebeld B.</t>
  </si>
  <si>
    <t>Ent H.v.d.</t>
  </si>
  <si>
    <t>Nijhuis H.</t>
  </si>
  <si>
    <t>Tutert R.</t>
  </si>
  <si>
    <t>Kieftenbelt B.</t>
  </si>
  <si>
    <t>Sijbom A.</t>
  </si>
  <si>
    <t>Swartjes W.</t>
  </si>
  <si>
    <t>Jonkman D.</t>
  </si>
  <si>
    <t xml:space="preserve">  POULE   7</t>
  </si>
  <si>
    <t>Pont P.</t>
  </si>
  <si>
    <t>Valk H.</t>
  </si>
  <si>
    <t>Witteveen M.</t>
  </si>
  <si>
    <t xml:space="preserve">gem. </t>
  </si>
  <si>
    <t>grens</t>
  </si>
  <si>
    <t>totaal</t>
  </si>
  <si>
    <t>punten</t>
  </si>
  <si>
    <t>ranglijst</t>
  </si>
  <si>
    <t xml:space="preserve">percentage </t>
  </si>
  <si>
    <t xml:space="preserve">punten </t>
  </si>
  <si>
    <t>car</t>
  </si>
  <si>
    <t>plaatsings</t>
  </si>
  <si>
    <t>pecentage</t>
  </si>
  <si>
    <t>moy.perc.</t>
  </si>
  <si>
    <t>TOT</t>
  </si>
  <si>
    <t>PNT</t>
  </si>
  <si>
    <t>Cardol  R.</t>
  </si>
  <si>
    <t>EIND</t>
  </si>
  <si>
    <t>nieuwe</t>
  </si>
  <si>
    <t>aantal</t>
  </si>
  <si>
    <t>Bij gelijk eindigen op de ranglijst beslist eerst punten ,</t>
  </si>
  <si>
    <t>dan  het carambole percentage en als laatste het moyenne percentage</t>
  </si>
  <si>
    <t>Nijhuis  H.</t>
  </si>
  <si>
    <t>Valk  H.</t>
  </si>
  <si>
    <t>De beste zes gaan door naar de finale.</t>
  </si>
  <si>
    <t>PERC</t>
  </si>
  <si>
    <t>GEM</t>
  </si>
  <si>
    <t>TOTAAL</t>
  </si>
  <si>
    <t xml:space="preserve">  POULE   8</t>
  </si>
  <si>
    <t xml:space="preserve">  POULE   9</t>
  </si>
  <si>
    <t>Bomhof G.</t>
  </si>
  <si>
    <t>Heemstra H.</t>
  </si>
  <si>
    <t>Koerhuis J.</t>
  </si>
  <si>
    <t>Scherpenhuizen H.</t>
  </si>
  <si>
    <t>Wolfkamp T.</t>
  </si>
  <si>
    <t>perc+plaatsings</t>
  </si>
  <si>
    <t>nieuw</t>
  </si>
  <si>
    <t>poule 1</t>
  </si>
  <si>
    <t>Bakker H.</t>
  </si>
  <si>
    <t>Cardol R.</t>
  </si>
  <si>
    <t>Meijer A.</t>
  </si>
  <si>
    <t>Stegeman B.</t>
  </si>
  <si>
    <t>Kieftenbeld B.</t>
  </si>
  <si>
    <t>Tutert  R.</t>
  </si>
  <si>
    <t>Gerritsen A.</t>
  </si>
  <si>
    <t>20+</t>
  </si>
  <si>
    <t>17+</t>
  </si>
  <si>
    <t>Gerritsen C.</t>
  </si>
  <si>
    <t>Hutten J</t>
  </si>
  <si>
    <t>poule 2</t>
  </si>
  <si>
    <t>poule 3</t>
  </si>
  <si>
    <t>poule 4</t>
  </si>
  <si>
    <t>poule 5</t>
  </si>
  <si>
    <t>Koerhuis  J.</t>
  </si>
  <si>
    <t>Gerritsen  A.</t>
  </si>
  <si>
    <t>Hutten  J.</t>
  </si>
  <si>
    <t>Welgraven  W.</t>
  </si>
  <si>
    <t>Gerritsen  C.</t>
  </si>
  <si>
    <t>06-22448788</t>
  </si>
  <si>
    <t>Kieftenbeld  B.</t>
  </si>
  <si>
    <t>Heemstra  H.</t>
  </si>
  <si>
    <t>Boxebeld  B.</t>
  </si>
  <si>
    <t>Scherpenhuizen  H.</t>
  </si>
  <si>
    <t>Sijbom  A.</t>
  </si>
  <si>
    <t>25+</t>
  </si>
  <si>
    <t>27+</t>
  </si>
  <si>
    <t>37+</t>
  </si>
  <si>
    <t>Bomhof  J.</t>
  </si>
  <si>
    <t>Bomhof  D.</t>
  </si>
  <si>
    <t>06-53684215</t>
  </si>
  <si>
    <t>Ooortwijn  Th.</t>
  </si>
  <si>
    <t>Stegeman  B.</t>
  </si>
  <si>
    <t>Mourik  G. van</t>
  </si>
  <si>
    <t>Jansen  H.</t>
  </si>
  <si>
    <t>Meijer  A.</t>
  </si>
  <si>
    <t>06-43000773</t>
  </si>
  <si>
    <t>Pont  P.</t>
  </si>
  <si>
    <t>Montree  F.</t>
  </si>
  <si>
    <t>carambole</t>
  </si>
  <si>
    <t>TWEEDE  RONDE</t>
  </si>
  <si>
    <t>15+</t>
  </si>
  <si>
    <t>22+</t>
  </si>
  <si>
    <t>Oortwijn  Th.</t>
  </si>
  <si>
    <t>Haaren  A.van</t>
  </si>
  <si>
    <t>X</t>
  </si>
  <si>
    <t xml:space="preserve">NAAM </t>
  </si>
  <si>
    <t>TEL.NO.</t>
  </si>
  <si>
    <t>0750-852585</t>
  </si>
  <si>
    <t>395243</t>
  </si>
  <si>
    <t>TWEEDE RONDE</t>
  </si>
  <si>
    <t>RANGLIJST NA</t>
  </si>
  <si>
    <t>rangl.pnt.</t>
  </si>
  <si>
    <t xml:space="preserve"> 3 BANDEN BOKAAL 2009</t>
  </si>
  <si>
    <t>DRIEBANDEN BOKAAL  2009</t>
  </si>
  <si>
    <t>DRIEBANDEN BOKAAL 2009</t>
  </si>
  <si>
    <t>3 BANDEN BOKAAL 2009</t>
  </si>
  <si>
    <t>FINALE 2008</t>
  </si>
  <si>
    <t>EINDSTAND FINALE 2009</t>
  </si>
  <si>
    <t>Haan  F. de</t>
  </si>
  <si>
    <t>Veltien  E.</t>
  </si>
  <si>
    <t>?</t>
  </si>
  <si>
    <t>Kieftenbelt  B.</t>
  </si>
  <si>
    <t>Nussy  R.</t>
  </si>
  <si>
    <t>06-38979665</t>
  </si>
  <si>
    <t>Bomhof  G.</t>
  </si>
  <si>
    <t>Meijer  J.</t>
  </si>
  <si>
    <t>25-</t>
  </si>
  <si>
    <t>caramboles</t>
  </si>
  <si>
    <t xml:space="preserve">                                                   nieuwe caramboles  met + of -</t>
  </si>
  <si>
    <t xml:space="preserve">                                        betekent hoger of lager </t>
  </si>
  <si>
    <t>De eerste ZES gaan door naar de  FINALE  op VRIJDAG  1  en ZATERDAG   2   MEI</t>
  </si>
  <si>
    <t>Ron Nussy kan niet meespelen, zodat Gosen van Mourik alsnog invalt in poule 2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</si>
</sst>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.000_-;_-* #,##0.000\-;_-* &quot;-&quot;??_-;_-@_-"/>
    <numFmt numFmtId="171" formatCode="_-* #,##0.0000_-;_-* #,##0.0000\-;_-* &quot;-&quot;??_-;_-@_-"/>
    <numFmt numFmtId="172" formatCode="_-* #,##0.0_-;_-* #,##0.0\-;_-* &quot;-&quot;??_-;_-@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0.000%"/>
    <numFmt numFmtId="182" formatCode="0.000000000"/>
    <numFmt numFmtId="183" formatCode="0#########"/>
    <numFmt numFmtId="184" formatCode="_-[$€]\ * #,##0.00_-;_-[$€]\ * #,##0.00\-;_-[$€]\ * &quot;-&quot;??_-;_-@_-"/>
  </numFmts>
  <fonts count="42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BAM Argo T"/>
      <family val="0"/>
    </font>
    <font>
      <b/>
      <sz val="11"/>
      <name val="Arial"/>
      <family val="2"/>
    </font>
    <font>
      <sz val="11"/>
      <name val="BAM Argo 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78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0" fontId="4" fillId="0" borderId="0" xfId="56" applyNumberFormat="1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0" fontId="4" fillId="0" borderId="13" xfId="56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10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0" fontId="4" fillId="0" borderId="17" xfId="56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0" fontId="4" fillId="0" borderId="10" xfId="56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0" fontId="4" fillId="0" borderId="20" xfId="56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0" fontId="4" fillId="0" borderId="21" xfId="56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" fontId="4" fillId="0" borderId="1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/>
    </xf>
    <xf numFmtId="18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1"/>
    </xf>
    <xf numFmtId="179" fontId="4" fillId="0" borderId="0" xfId="56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56" applyNumberFormat="1" applyFont="1" applyAlignment="1">
      <alignment horizontal="center"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 indent="1"/>
    </xf>
    <xf numFmtId="1" fontId="4" fillId="0" borderId="0" xfId="0" applyNumberFormat="1" applyFont="1" applyAlignment="1">
      <alignment horizontal="left" indent="1"/>
    </xf>
    <xf numFmtId="178" fontId="4" fillId="0" borderId="0" xfId="0" applyNumberFormat="1" applyFont="1" applyAlignment="1">
      <alignment horizontal="left" indent="1"/>
    </xf>
    <xf numFmtId="0" fontId="0" fillId="0" borderId="0" xfId="0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4" xfId="56" applyNumberFormat="1" applyFont="1" applyBorder="1" applyAlignment="1">
      <alignment horizontal="center" vertical="center"/>
    </xf>
    <xf numFmtId="10" fontId="4" fillId="0" borderId="12" xfId="56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6" xfId="0" applyNumberFormat="1" applyFont="1" applyBorder="1" applyAlignment="1">
      <alignment horizontal="left" vertical="center" indent="1"/>
    </xf>
    <xf numFmtId="178" fontId="4" fillId="0" borderId="25" xfId="0" applyNumberFormat="1" applyFont="1" applyBorder="1" applyAlignment="1">
      <alignment horizontal="left" vertical="center" indent="1"/>
    </xf>
    <xf numFmtId="0" fontId="4" fillId="0" borderId="19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6" xfId="0" applyFont="1" applyBorder="1" applyAlignment="1">
      <alignment horizontal="left" indent="1"/>
    </xf>
    <xf numFmtId="178" fontId="4" fillId="0" borderId="25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0" xfId="5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vertical="center" indent="1"/>
    </xf>
    <xf numFmtId="0" fontId="4" fillId="0" borderId="30" xfId="0" applyFont="1" applyBorder="1" applyAlignment="1">
      <alignment horizontal="left" indent="1"/>
    </xf>
    <xf numFmtId="0" fontId="4" fillId="0" borderId="30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shrinkToFit="1"/>
    </xf>
    <xf numFmtId="1" fontId="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178" fontId="4" fillId="0" borderId="16" xfId="0" applyNumberFormat="1" applyFont="1" applyBorder="1" applyAlignment="1">
      <alignment horizontal="left" indent="1"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indent="1"/>
    </xf>
    <xf numFmtId="178" fontId="4" fillId="0" borderId="16" xfId="0" applyNumberFormat="1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/>
    </xf>
    <xf numFmtId="1" fontId="3" fillId="0" borderId="31" xfId="0" applyNumberFormat="1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16" fontId="4" fillId="0" borderId="19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78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184" fontId="4" fillId="0" borderId="0" xfId="41" applyFont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30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S464"/>
  <sheetViews>
    <sheetView tabSelected="1" zoomScaleSheetLayoutView="75" zoomScalePageLayoutView="0" workbookViewId="0" topLeftCell="A1">
      <pane ySplit="1" topLeftCell="A438" activePane="bottomLeft" state="frozen"/>
      <selection pane="topLeft" activeCell="A1" sqref="A1"/>
      <selection pane="bottomLeft" activeCell="C444" sqref="C444"/>
    </sheetView>
  </sheetViews>
  <sheetFormatPr defaultColWidth="9.00390625" defaultRowHeight="12.75"/>
  <cols>
    <col min="1" max="1" width="0.37109375" style="16" customWidth="1"/>
    <col min="2" max="2" width="0.74609375" style="16" customWidth="1"/>
    <col min="3" max="3" width="11.625" style="2" customWidth="1"/>
    <col min="4" max="4" width="18.125" style="6" customWidth="1"/>
    <col min="5" max="5" width="6.75390625" style="2" customWidth="1"/>
    <col min="6" max="6" width="7.75390625" style="16" customWidth="1"/>
    <col min="7" max="7" width="9.25390625" style="2" customWidth="1"/>
    <col min="8" max="8" width="6.75390625" style="2" customWidth="1"/>
    <col min="9" max="9" width="7.75390625" style="16" customWidth="1"/>
    <col min="10" max="11" width="7.875" style="42" customWidth="1"/>
    <col min="12" max="12" width="6.75390625" style="43" customWidth="1"/>
    <col min="13" max="13" width="8.375" style="42" customWidth="1"/>
    <col min="14" max="14" width="9.25390625" style="5" customWidth="1"/>
    <col min="15" max="15" width="17.00390625" style="6" customWidth="1"/>
    <col min="16" max="16" width="8.75390625" style="2" customWidth="1"/>
    <col min="17" max="17" width="9.875" style="42" customWidth="1"/>
    <col min="18" max="18" width="12.00390625" style="2" customWidth="1"/>
    <col min="19" max="19" width="10.375" style="2" customWidth="1"/>
    <col min="20" max="20" width="15.125" style="2" customWidth="1"/>
    <col min="21" max="21" width="8.375" style="2" bestFit="1" customWidth="1"/>
    <col min="22" max="22" width="7.875" style="16" customWidth="1"/>
    <col min="23" max="23" width="7.375" style="2" customWidth="1"/>
    <col min="24" max="24" width="8.375" style="43" customWidth="1"/>
    <col min="25" max="26" width="5.00390625" style="16" customWidth="1"/>
    <col min="27" max="27" width="7.875" style="16" customWidth="1"/>
    <col min="28" max="28" width="18.875" style="16" customWidth="1"/>
    <col min="29" max="29" width="11.875" style="43" customWidth="1"/>
    <col min="30" max="30" width="8.375" style="16" customWidth="1"/>
    <col min="31" max="31" width="9.25390625" style="16" bestFit="1" customWidth="1"/>
    <col min="32" max="32" width="9.125" style="16" customWidth="1"/>
    <col min="33" max="33" width="22.875" style="16" customWidth="1"/>
    <col min="34" max="34" width="9.375" style="16" customWidth="1"/>
    <col min="35" max="35" width="6.375" style="16" customWidth="1"/>
    <col min="36" max="36" width="6.75390625" style="16" customWidth="1"/>
    <col min="37" max="37" width="8.875" style="16" customWidth="1"/>
    <col min="38" max="38" width="2.75390625" style="16" customWidth="1"/>
    <col min="39" max="39" width="7.125" style="16" bestFit="1" customWidth="1"/>
    <col min="40" max="40" width="7.00390625" style="16" bestFit="1" customWidth="1"/>
    <col min="41" max="41" width="7.875" style="16" customWidth="1"/>
    <col min="42" max="42" width="10.125" style="16" bestFit="1" customWidth="1"/>
    <col min="43" max="43" width="5.875" style="16" customWidth="1"/>
    <col min="44" max="44" width="11.375" style="16" bestFit="1" customWidth="1"/>
    <col min="45" max="16384" width="9.125" style="16" customWidth="1"/>
  </cols>
  <sheetData>
    <row r="1" spans="3:38" ht="12.75">
      <c r="C1" s="170" t="s">
        <v>157</v>
      </c>
      <c r="D1" s="168"/>
      <c r="E1" s="2" t="s">
        <v>0</v>
      </c>
      <c r="F1" s="2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3" t="s">
        <v>5</v>
      </c>
      <c r="L1" s="4" t="s">
        <v>6</v>
      </c>
      <c r="M1" s="3" t="s">
        <v>19</v>
      </c>
      <c r="N1" s="5" t="s">
        <v>8</v>
      </c>
      <c r="O1" s="144" t="s">
        <v>9</v>
      </c>
      <c r="P1" s="7" t="s">
        <v>16</v>
      </c>
      <c r="Q1" s="17" t="s">
        <v>16</v>
      </c>
      <c r="R1" s="9"/>
      <c r="S1" s="9"/>
      <c r="AH1" s="12" t="s">
        <v>16</v>
      </c>
      <c r="AI1" s="15" t="s">
        <v>16</v>
      </c>
      <c r="AJ1" s="15" t="s">
        <v>16</v>
      </c>
      <c r="AK1" s="15" t="s">
        <v>16</v>
      </c>
      <c r="AL1" s="15"/>
    </row>
    <row r="2" spans="3:38" ht="13.5" thickBot="1">
      <c r="C2" s="113"/>
      <c r="D2" s="122"/>
      <c r="E2" s="8" t="s">
        <v>2</v>
      </c>
      <c r="F2" s="2"/>
      <c r="I2" s="2"/>
      <c r="J2" s="3"/>
      <c r="K2" s="3"/>
      <c r="L2" s="4"/>
      <c r="M2" s="3"/>
      <c r="P2" s="146"/>
      <c r="Q2" s="17"/>
      <c r="R2" s="9"/>
      <c r="S2" s="9"/>
      <c r="T2" s="34" t="s">
        <v>10</v>
      </c>
      <c r="U2" s="11" t="s">
        <v>11</v>
      </c>
      <c r="V2" s="11" t="s">
        <v>11</v>
      </c>
      <c r="W2" s="11" t="s">
        <v>12</v>
      </c>
      <c r="X2" s="12" t="s">
        <v>13</v>
      </c>
      <c r="Y2" s="11" t="s">
        <v>14</v>
      </c>
      <c r="Z2" s="11" t="s">
        <v>79</v>
      </c>
      <c r="AA2" s="11" t="s">
        <v>15</v>
      </c>
      <c r="AB2" s="11" t="s">
        <v>15</v>
      </c>
      <c r="AC2" s="12" t="s">
        <v>15</v>
      </c>
      <c r="AD2" s="11" t="s">
        <v>15</v>
      </c>
      <c r="AE2" s="13" t="s">
        <v>79</v>
      </c>
      <c r="AF2" s="13" t="s">
        <v>79</v>
      </c>
      <c r="AG2" s="84" t="s">
        <v>9</v>
      </c>
      <c r="AH2" s="12" t="s">
        <v>16</v>
      </c>
      <c r="AI2" s="15" t="s">
        <v>16</v>
      </c>
      <c r="AJ2" s="15" t="s">
        <v>16</v>
      </c>
      <c r="AK2" s="15" t="s">
        <v>16</v>
      </c>
      <c r="AL2" s="15"/>
    </row>
    <row r="3" spans="6:37" ht="13.5" thickBot="1">
      <c r="F3" s="8"/>
      <c r="G3" s="8"/>
      <c r="H3" s="7" t="s">
        <v>16</v>
      </c>
      <c r="I3" s="8" t="s">
        <v>16</v>
      </c>
      <c r="J3" s="17" t="s">
        <v>16</v>
      </c>
      <c r="K3" s="17" t="s">
        <v>16</v>
      </c>
      <c r="L3" s="7" t="s">
        <v>16</v>
      </c>
      <c r="M3" s="17" t="s">
        <v>16</v>
      </c>
      <c r="N3" s="18" t="s">
        <v>16</v>
      </c>
      <c r="R3" s="20" t="s">
        <v>18</v>
      </c>
      <c r="S3" s="9"/>
      <c r="T3" s="85" t="s">
        <v>50</v>
      </c>
      <c r="U3" s="21" t="s">
        <v>13</v>
      </c>
      <c r="V3" s="21" t="s">
        <v>16</v>
      </c>
      <c r="W3" s="21" t="s">
        <v>16</v>
      </c>
      <c r="X3" s="22" t="s">
        <v>16</v>
      </c>
      <c r="Y3" s="21" t="s">
        <v>16</v>
      </c>
      <c r="Z3" s="21" t="s">
        <v>80</v>
      </c>
      <c r="AA3" s="21" t="s">
        <v>11</v>
      </c>
      <c r="AB3" s="21" t="s">
        <v>12</v>
      </c>
      <c r="AC3" s="22" t="s">
        <v>13</v>
      </c>
      <c r="AD3" s="21" t="s">
        <v>19</v>
      </c>
      <c r="AE3" s="83" t="s">
        <v>8</v>
      </c>
      <c r="AF3" s="82" t="s">
        <v>78</v>
      </c>
      <c r="AG3" s="24" t="s">
        <v>16</v>
      </c>
      <c r="AH3" s="102"/>
      <c r="AI3" s="103"/>
      <c r="AJ3" s="103"/>
      <c r="AK3" s="103"/>
    </row>
    <row r="4" spans="3:34" ht="12.75">
      <c r="C4" s="10" t="s">
        <v>17</v>
      </c>
      <c r="D4" s="6" t="s">
        <v>88</v>
      </c>
      <c r="E4" s="2">
        <v>22</v>
      </c>
      <c r="F4" s="8">
        <v>22</v>
      </c>
      <c r="G4" s="66">
        <v>49</v>
      </c>
      <c r="H4" s="7">
        <f>IF(F4&lt;&gt;"",(F4/G4),"")</f>
        <v>0.4489795918367347</v>
      </c>
      <c r="I4" s="17">
        <v>1</v>
      </c>
      <c r="J4" s="17">
        <f>IF(F4&lt;&gt;"",(F4),"")</f>
        <v>22</v>
      </c>
      <c r="K4" s="17">
        <f>IF(F4&lt;&gt;"",(G4),"")</f>
        <v>49</v>
      </c>
      <c r="L4" s="7">
        <f>IF(F4&lt;&gt;"",(J4/K4),"")</f>
        <v>0.4489795918367347</v>
      </c>
      <c r="M4" s="17">
        <f>IF(F4&lt;&gt;"",(E4),"")</f>
        <v>22</v>
      </c>
      <c r="N4" s="27">
        <f>IF(F4&lt;&gt;"",(J4/M4),"")</f>
        <v>1</v>
      </c>
      <c r="O4" s="156" t="s">
        <v>125</v>
      </c>
      <c r="P4" s="3"/>
      <c r="R4" s="28" t="s">
        <v>10</v>
      </c>
      <c r="S4" s="9"/>
      <c r="T4" s="80"/>
      <c r="U4" s="19">
        <v>27</v>
      </c>
      <c r="V4" s="30" t="s">
        <v>16</v>
      </c>
      <c r="W4" s="30"/>
      <c r="X4" s="31"/>
      <c r="Y4" s="30"/>
      <c r="Z4" s="30"/>
      <c r="AA4" s="30"/>
      <c r="AB4" s="30"/>
      <c r="AC4" s="31"/>
      <c r="AD4" s="30">
        <f>U4</f>
        <v>27</v>
      </c>
      <c r="AE4" s="32"/>
      <c r="AF4" s="32"/>
      <c r="AG4" s="33" t="s">
        <v>16</v>
      </c>
      <c r="AH4" s="25"/>
    </row>
    <row r="5" spans="4:34" ht="12.75">
      <c r="D5" s="6">
        <v>354483</v>
      </c>
      <c r="E5" s="4">
        <v>0.4</v>
      </c>
      <c r="F5" s="8">
        <v>22</v>
      </c>
      <c r="G5" s="8">
        <v>46</v>
      </c>
      <c r="H5" s="7">
        <f>IF(F5&lt;&gt;"",(F5/G5),"")</f>
        <v>0.4782608695652174</v>
      </c>
      <c r="I5" s="17">
        <v>1</v>
      </c>
      <c r="J5" s="17">
        <f>IF(F5&lt;&gt;"",SUM(F4:F5),"")</f>
        <v>44</v>
      </c>
      <c r="K5" s="17">
        <f>IF(F5&lt;&gt;"",SUM(G4:G5),"")</f>
        <v>95</v>
      </c>
      <c r="L5" s="7">
        <f>IF(F5&lt;&gt;"",(J5/K5),"")</f>
        <v>0.4631578947368421</v>
      </c>
      <c r="M5" s="17">
        <f>IF(F5&lt;&gt;"",(2*M4),"")</f>
        <v>44</v>
      </c>
      <c r="N5" s="27">
        <f>IF(F5&lt;&gt;"",(J5/M5),"")</f>
        <v>1</v>
      </c>
      <c r="O5" s="6" t="s">
        <v>163</v>
      </c>
      <c r="P5" s="3"/>
      <c r="R5" s="28" t="s">
        <v>20</v>
      </c>
      <c r="S5" s="9"/>
      <c r="T5" s="86" t="s">
        <v>16</v>
      </c>
      <c r="U5" s="87">
        <v>0.5</v>
      </c>
      <c r="V5" s="14"/>
      <c r="W5" s="14"/>
      <c r="X5" s="12"/>
      <c r="Y5" s="14"/>
      <c r="Z5" s="14"/>
      <c r="AA5" s="14"/>
      <c r="AB5" s="14"/>
      <c r="AC5" s="12"/>
      <c r="AD5" s="14">
        <f>2*U4</f>
        <v>54</v>
      </c>
      <c r="AE5" s="35"/>
      <c r="AF5" s="35"/>
      <c r="AG5" s="14" t="s">
        <v>16</v>
      </c>
      <c r="AH5" s="25"/>
    </row>
    <row r="6" spans="5:34" ht="12.75">
      <c r="E6" s="10" t="s">
        <v>16</v>
      </c>
      <c r="F6" s="8">
        <v>22</v>
      </c>
      <c r="G6" s="8">
        <v>54</v>
      </c>
      <c r="H6" s="7">
        <f>IF(F6&lt;&gt;"",(F6/G6),"")</f>
        <v>0.4074074074074074</v>
      </c>
      <c r="I6" s="17">
        <f>IF(F6=E$4,(2),"0")</f>
        <v>2</v>
      </c>
      <c r="J6" s="17">
        <f>IF(F6&lt;&gt;"",SUM(F4:F6),"")</f>
        <v>66</v>
      </c>
      <c r="K6" s="17">
        <f>IF(F6&lt;&gt;"",SUM(G4:G6),"")</f>
        <v>149</v>
      </c>
      <c r="L6" s="7">
        <f>IF(F6&lt;&gt;"",(J6/K6),"")</f>
        <v>0.4429530201342282</v>
      </c>
      <c r="M6" s="17">
        <f>IF(F6&lt;&gt;"",(3*M4),"")</f>
        <v>66</v>
      </c>
      <c r="N6" s="27">
        <f>IF(F6&lt;&gt;"",(J6/M6),"")</f>
        <v>1</v>
      </c>
      <c r="O6" s="6" t="s">
        <v>164</v>
      </c>
      <c r="P6" s="3"/>
      <c r="R6" s="28" t="s">
        <v>21</v>
      </c>
      <c r="S6" s="9"/>
      <c r="T6" s="88" t="s">
        <v>16</v>
      </c>
      <c r="U6" s="75" t="s">
        <v>16</v>
      </c>
      <c r="V6" s="36"/>
      <c r="W6" s="36"/>
      <c r="X6" s="37"/>
      <c r="Y6" s="36"/>
      <c r="Z6" s="36"/>
      <c r="AA6" s="36"/>
      <c r="AB6" s="36"/>
      <c r="AC6" s="37"/>
      <c r="AD6" s="36">
        <f>3*U4</f>
        <v>81</v>
      </c>
      <c r="AE6" s="38"/>
      <c r="AF6" s="38"/>
      <c r="AG6" s="36" t="s">
        <v>16</v>
      </c>
      <c r="AH6" s="25"/>
    </row>
    <row r="7" spans="6:34" ht="12.75">
      <c r="F7" s="8"/>
      <c r="G7" s="8"/>
      <c r="H7" s="7">
        <f>IF(F7&lt;&gt;"",(F7/G7),"")</f>
      </c>
      <c r="I7" s="17" t="str">
        <f>IF(F7=E$4,(2),"0")</f>
        <v>0</v>
      </c>
      <c r="J7" s="17">
        <f>IF(F7&lt;&gt;"",SUM(F4:F7),"")</f>
      </c>
      <c r="K7" s="17">
        <f>IF(F7&lt;&gt;"",SUM(G4:G7),"")</f>
      </c>
      <c r="L7" s="7">
        <f>IF(F7&lt;&gt;"",(J7/K7),"")</f>
      </c>
      <c r="M7" s="17">
        <f>IF(F7&lt;&gt;"",(4*M4),"")</f>
      </c>
      <c r="N7" s="27">
        <f>IF(F7&lt;&gt;"",(J7/M7),"")</f>
      </c>
      <c r="P7" s="3"/>
      <c r="R7" s="28" t="s">
        <v>22</v>
      </c>
      <c r="S7" s="9"/>
      <c r="T7" s="89"/>
      <c r="U7" s="90"/>
      <c r="V7" s="40"/>
      <c r="W7" s="40"/>
      <c r="X7" s="41"/>
      <c r="Y7" s="40"/>
      <c r="Z7" s="40"/>
      <c r="AA7" s="40"/>
      <c r="AB7" s="40"/>
      <c r="AC7" s="41"/>
      <c r="AD7" s="40">
        <f>4*U4</f>
        <v>108</v>
      </c>
      <c r="AE7" s="23"/>
      <c r="AF7" s="23"/>
      <c r="AG7" s="40" t="s">
        <v>16</v>
      </c>
      <c r="AH7" s="25"/>
    </row>
    <row r="8" spans="9:34" ht="12.75">
      <c r="I8" s="16">
        <f>SUM(I4:I7)</f>
        <v>4</v>
      </c>
      <c r="M8" s="42" t="s">
        <v>16</v>
      </c>
      <c r="P8" s="3"/>
      <c r="R8" s="28" t="s">
        <v>23</v>
      </c>
      <c r="S8" s="9"/>
      <c r="T8" s="91"/>
      <c r="U8" s="92"/>
      <c r="V8" s="30"/>
      <c r="W8" s="30"/>
      <c r="X8" s="31"/>
      <c r="Y8" s="30"/>
      <c r="Z8" s="30"/>
      <c r="AA8" s="30"/>
      <c r="AB8" s="30"/>
      <c r="AC8" s="31"/>
      <c r="AD8" s="30">
        <f>5*U4</f>
        <v>135</v>
      </c>
      <c r="AE8" s="32"/>
      <c r="AF8" s="32"/>
      <c r="AG8" s="30" t="s">
        <v>16</v>
      </c>
      <c r="AH8" s="25"/>
    </row>
    <row r="9" spans="4:34" ht="12.75">
      <c r="D9" s="6" t="s">
        <v>163</v>
      </c>
      <c r="E9" s="2">
        <v>17</v>
      </c>
      <c r="F9" s="8">
        <v>17</v>
      </c>
      <c r="G9" s="8">
        <v>46</v>
      </c>
      <c r="H9" s="7">
        <f>IF(F9&lt;&gt;"",(F9/G9),"")</f>
        <v>0.3695652173913043</v>
      </c>
      <c r="I9" s="17">
        <v>1</v>
      </c>
      <c r="J9" s="17">
        <f>IF(F9&lt;&gt;"",(F9),"")</f>
        <v>17</v>
      </c>
      <c r="K9" s="17">
        <f>IF(F9&lt;&gt;"",(G9),"")</f>
        <v>46</v>
      </c>
      <c r="L9" s="7">
        <f>IF(F9&lt;&gt;"",(J9/K9),"")</f>
        <v>0.3695652173913043</v>
      </c>
      <c r="M9" s="17">
        <f>IF(F9&lt;&gt;"",(E9),"")</f>
        <v>17</v>
      </c>
      <c r="N9" s="27">
        <f>IF(F9&lt;&gt;"",(J9/M9),"")</f>
        <v>1</v>
      </c>
      <c r="O9" s="6" t="s">
        <v>88</v>
      </c>
      <c r="P9" s="148" t="s">
        <v>16</v>
      </c>
      <c r="R9" s="28"/>
      <c r="S9" s="9"/>
      <c r="T9" s="89" t="s">
        <v>16</v>
      </c>
      <c r="U9" s="90" t="s">
        <v>16</v>
      </c>
      <c r="V9" s="14"/>
      <c r="W9" s="14"/>
      <c r="X9" s="12"/>
      <c r="Y9" s="45"/>
      <c r="Z9" s="45"/>
      <c r="AA9" s="14"/>
      <c r="AB9" s="14"/>
      <c r="AC9" s="12"/>
      <c r="AD9" s="14"/>
      <c r="AE9" s="35" t="s">
        <v>24</v>
      </c>
      <c r="AF9" s="35"/>
      <c r="AG9" s="14" t="s">
        <v>16</v>
      </c>
      <c r="AH9" s="25"/>
    </row>
    <row r="10" spans="4:37" ht="13.5" thickBot="1">
      <c r="D10" s="6">
        <v>356044</v>
      </c>
      <c r="E10" s="7">
        <v>0.3</v>
      </c>
      <c r="F10" s="8">
        <v>10</v>
      </c>
      <c r="G10" s="66">
        <v>45</v>
      </c>
      <c r="H10" s="7">
        <f>IF(F10&lt;&gt;"",(F10/G10),"")</f>
        <v>0.2222222222222222</v>
      </c>
      <c r="I10" s="17" t="str">
        <f>IF(F10=E$9,(2),"0")</f>
        <v>0</v>
      </c>
      <c r="J10" s="17">
        <f>IF(F10&lt;&gt;"",SUM(F9:F10),"")</f>
        <v>27</v>
      </c>
      <c r="K10" s="17">
        <f>IF(F10&lt;&gt;"",SUM(G9:G10),"")</f>
        <v>91</v>
      </c>
      <c r="L10" s="7">
        <f>IF(F10&lt;&gt;"",(J10/K10),"")</f>
        <v>0.2967032967032967</v>
      </c>
      <c r="M10" s="17">
        <f>IF(F10&lt;&gt;"",(2*M9),"")</f>
        <v>34</v>
      </c>
      <c r="N10" s="27">
        <f>IF(F10&lt;&gt;"",(J10/M10),"")</f>
        <v>0.7941176470588235</v>
      </c>
      <c r="O10" s="156" t="s">
        <v>125</v>
      </c>
      <c r="R10" s="28" t="s">
        <v>25</v>
      </c>
      <c r="S10" s="9"/>
      <c r="T10" s="173" t="s">
        <v>50</v>
      </c>
      <c r="U10" s="174"/>
      <c r="V10" s="46" t="s">
        <v>16</v>
      </c>
      <c r="W10" s="46"/>
      <c r="X10" s="47"/>
      <c r="Y10" s="48"/>
      <c r="Z10" s="48"/>
      <c r="AA10" s="46"/>
      <c r="AB10" s="46"/>
      <c r="AC10" s="47"/>
      <c r="AD10" s="46"/>
      <c r="AE10" s="49"/>
      <c r="AF10" s="49"/>
      <c r="AG10" s="50"/>
      <c r="AH10" s="102"/>
      <c r="AI10" s="103"/>
      <c r="AJ10" s="103"/>
      <c r="AK10" s="103"/>
    </row>
    <row r="11" spans="4:34" ht="12.75">
      <c r="D11" s="115"/>
      <c r="E11" s="51" t="s">
        <v>16</v>
      </c>
      <c r="F11" s="8">
        <v>17</v>
      </c>
      <c r="G11" s="8">
        <v>74</v>
      </c>
      <c r="H11" s="7">
        <f>IF(F11&lt;&gt;"",(F11/G11),"")</f>
        <v>0.22972972972972974</v>
      </c>
      <c r="I11" s="17">
        <f>IF(F11=E$9,(2),"0")</f>
        <v>2</v>
      </c>
      <c r="J11" s="17">
        <f>IF(F11&lt;&gt;"",SUM(F9:F11),"")</f>
        <v>44</v>
      </c>
      <c r="K11" s="17">
        <f>IF(F11&lt;&gt;"",SUM(G9:G11),"")</f>
        <v>165</v>
      </c>
      <c r="L11" s="7">
        <f>IF(F11&lt;&gt;"",(J11/K11),"")</f>
        <v>0.26666666666666666</v>
      </c>
      <c r="M11" s="17">
        <f>IF(F11&lt;&gt;"",(3*M9),"")</f>
        <v>51</v>
      </c>
      <c r="N11" s="27">
        <f>IF(F11&lt;&gt;"",(J11/M11),"")</f>
        <v>0.8627450980392157</v>
      </c>
      <c r="O11" s="6" t="s">
        <v>164</v>
      </c>
      <c r="R11" s="52" t="s">
        <v>26</v>
      </c>
      <c r="S11" s="53"/>
      <c r="T11" s="81"/>
      <c r="U11" s="19">
        <v>25</v>
      </c>
      <c r="V11" s="30"/>
      <c r="W11" s="30"/>
      <c r="X11" s="31"/>
      <c r="Y11" s="30"/>
      <c r="Z11" s="30"/>
      <c r="AA11" s="30"/>
      <c r="AB11" s="30"/>
      <c r="AC11" s="31"/>
      <c r="AD11" s="30">
        <f>U11</f>
        <v>25</v>
      </c>
      <c r="AE11" s="32"/>
      <c r="AF11" s="32"/>
      <c r="AG11" s="30" t="s">
        <v>16</v>
      </c>
      <c r="AH11" s="25"/>
    </row>
    <row r="12" spans="4:34" ht="12.75">
      <c r="D12" s="115"/>
      <c r="E12" s="8" t="s">
        <v>16</v>
      </c>
      <c r="F12" s="8"/>
      <c r="G12" s="8"/>
      <c r="H12" s="7">
        <f>IF(F12&lt;&gt;"",(F12/G12),"")</f>
      </c>
      <c r="I12" s="17" t="str">
        <f>IF(F12=E$9,(2),"0")</f>
        <v>0</v>
      </c>
      <c r="J12" s="17">
        <f>IF(F12&lt;&gt;"",SUM(F9:F12),"")</f>
      </c>
      <c r="K12" s="17">
        <f>IF(F12&lt;&gt;"",SUM(G9:G12),"")</f>
      </c>
      <c r="L12" s="7">
        <f>IF(F12&lt;&gt;"",(J12/K12),"")</f>
      </c>
      <c r="M12" s="17">
        <f>IF(F12&lt;&gt;"",(4*M9),"")</f>
      </c>
      <c r="N12" s="27">
        <f>IF(F12&lt;&gt;"",(J12/M12),"")</f>
      </c>
      <c r="R12" s="52" t="s">
        <v>27</v>
      </c>
      <c r="S12" s="53"/>
      <c r="T12" s="89"/>
      <c r="U12" s="87">
        <v>0.45</v>
      </c>
      <c r="V12" s="14"/>
      <c r="W12" s="14"/>
      <c r="X12" s="12"/>
      <c r="Y12" s="14"/>
      <c r="Z12" s="14"/>
      <c r="AA12" s="14"/>
      <c r="AB12" s="14"/>
      <c r="AC12" s="12"/>
      <c r="AD12" s="14">
        <f>2*U11</f>
        <v>50</v>
      </c>
      <c r="AE12" s="35"/>
      <c r="AF12" s="35"/>
      <c r="AG12" s="14" t="s">
        <v>16</v>
      </c>
      <c r="AH12" s="25"/>
    </row>
    <row r="13" spans="9:34" ht="12.75">
      <c r="I13" s="16">
        <f>SUM(I9:I12)</f>
        <v>3</v>
      </c>
      <c r="M13" s="42" t="s">
        <v>16</v>
      </c>
      <c r="R13" s="28" t="s">
        <v>28</v>
      </c>
      <c r="S13" s="9"/>
      <c r="T13" s="91"/>
      <c r="U13" s="92"/>
      <c r="V13" s="40"/>
      <c r="W13" s="40"/>
      <c r="X13" s="41"/>
      <c r="Y13" s="40"/>
      <c r="Z13" s="40"/>
      <c r="AA13" s="40"/>
      <c r="AB13" s="40"/>
      <c r="AC13" s="41"/>
      <c r="AD13" s="36">
        <f>3*U11</f>
        <v>75</v>
      </c>
      <c r="AE13" s="23"/>
      <c r="AF13" s="23"/>
      <c r="AG13" s="40" t="s">
        <v>16</v>
      </c>
      <c r="AH13" s="25"/>
    </row>
    <row r="14" spans="4:34" ht="12.75">
      <c r="D14" s="156" t="s">
        <v>125</v>
      </c>
      <c r="E14" s="155">
        <v>17</v>
      </c>
      <c r="F14" s="155">
        <v>17</v>
      </c>
      <c r="G14" s="8">
        <v>49</v>
      </c>
      <c r="H14" s="7">
        <f>IF(F14&lt;&gt;"",(F14/G14),"")</f>
        <v>0.3469387755102041</v>
      </c>
      <c r="I14" s="17">
        <v>1</v>
      </c>
      <c r="J14" s="17">
        <f>IF(F14&lt;&gt;"",(F14),"")</f>
        <v>17</v>
      </c>
      <c r="K14" s="17">
        <f>IF(F14&lt;&gt;"",(G14),"")</f>
        <v>49</v>
      </c>
      <c r="L14" s="7">
        <f>IF(F14&lt;&gt;"",(J14/K14),"")</f>
        <v>0.3469387755102041</v>
      </c>
      <c r="M14" s="17">
        <f>IF(F14&lt;&gt;"",(E14),"")</f>
        <v>17</v>
      </c>
      <c r="N14" s="27">
        <f>IF(F14&lt;&gt;"",(J14/M14),"")</f>
        <v>1</v>
      </c>
      <c r="O14" s="6" t="s">
        <v>88</v>
      </c>
      <c r="R14" s="28"/>
      <c r="S14" s="9"/>
      <c r="T14" s="89"/>
      <c r="U14" s="90"/>
      <c r="V14" s="14"/>
      <c r="W14" s="14"/>
      <c r="X14" s="12"/>
      <c r="Y14" s="14"/>
      <c r="Z14" s="14"/>
      <c r="AA14" s="14"/>
      <c r="AB14" s="14"/>
      <c r="AC14" s="12"/>
      <c r="AD14" s="40">
        <f>4*U11</f>
        <v>100</v>
      </c>
      <c r="AE14" s="35"/>
      <c r="AF14" s="35"/>
      <c r="AG14" s="14" t="s">
        <v>16</v>
      </c>
      <c r="AH14" s="25"/>
    </row>
    <row r="15" spans="4:34" ht="12.75">
      <c r="D15" s="154" t="s">
        <v>123</v>
      </c>
      <c r="E15" s="7">
        <v>0.3</v>
      </c>
      <c r="F15" s="8">
        <v>17</v>
      </c>
      <c r="G15" s="8">
        <v>55</v>
      </c>
      <c r="H15" s="7">
        <f>IF(F15&lt;&gt;"",(F15/G15),"")</f>
        <v>0.3090909090909091</v>
      </c>
      <c r="I15" s="17">
        <f>IF(F15=E$14,(2),"0")</f>
        <v>2</v>
      </c>
      <c r="J15" s="17">
        <f>IF(F15&lt;&gt;"",SUM(F14:F15),"")</f>
        <v>34</v>
      </c>
      <c r="K15" s="17">
        <f>IF(F15&lt;&gt;"",SUM(G14:G15),"")</f>
        <v>104</v>
      </c>
      <c r="L15" s="7">
        <f>IF(F15&lt;&gt;"",(J15/K15),"")</f>
        <v>0.3269230769230769</v>
      </c>
      <c r="M15" s="17">
        <f>IF(F15&lt;&gt;"",(2*M14),"")</f>
        <v>34</v>
      </c>
      <c r="N15" s="27">
        <f>IF(F15&lt;&gt;"",(J15/M15),"")</f>
        <v>1</v>
      </c>
      <c r="O15" s="6" t="s">
        <v>164</v>
      </c>
      <c r="R15" s="28" t="s">
        <v>29</v>
      </c>
      <c r="S15" s="9"/>
      <c r="T15" s="91" t="s">
        <v>16</v>
      </c>
      <c r="U15" s="92" t="s">
        <v>16</v>
      </c>
      <c r="V15" s="40"/>
      <c r="W15" s="40"/>
      <c r="X15" s="41"/>
      <c r="Y15" s="40"/>
      <c r="Z15" s="40"/>
      <c r="AA15" s="40"/>
      <c r="AB15" s="40"/>
      <c r="AC15" s="41"/>
      <c r="AD15" s="30">
        <f>5*U11</f>
        <v>125</v>
      </c>
      <c r="AE15" s="23"/>
      <c r="AF15" s="23"/>
      <c r="AG15" s="40" t="s">
        <v>16</v>
      </c>
      <c r="AH15" s="25"/>
    </row>
    <row r="16" spans="4:34" ht="12.75">
      <c r="D16" s="115" t="s">
        <v>16</v>
      </c>
      <c r="E16" s="8"/>
      <c r="F16" s="8">
        <v>17</v>
      </c>
      <c r="G16" s="8">
        <v>45</v>
      </c>
      <c r="H16" s="7">
        <f>IF(F16&lt;&gt;"",(F16/G16),"")</f>
        <v>0.37777777777777777</v>
      </c>
      <c r="I16" s="17">
        <f>IF(F16=E$14,(2),"0")</f>
        <v>2</v>
      </c>
      <c r="J16" s="17">
        <f>IF(F16&lt;&gt;"",SUM(F14:F16),"")</f>
        <v>51</v>
      </c>
      <c r="K16" s="17">
        <f>IF(F16&lt;&gt;"",SUM(G14:G16),"")</f>
        <v>149</v>
      </c>
      <c r="L16" s="7">
        <f>IF(F16&lt;&gt;"",(J16/K16),"")</f>
        <v>0.3422818791946309</v>
      </c>
      <c r="M16" s="17">
        <f>IF(F16&lt;&gt;"",(3*M14),"")</f>
        <v>51</v>
      </c>
      <c r="N16" s="27">
        <f>IF(F16&lt;&gt;"",(J16/M16),"")</f>
        <v>1</v>
      </c>
      <c r="O16" s="6" t="s">
        <v>163</v>
      </c>
      <c r="R16" s="28" t="s">
        <v>30</v>
      </c>
      <c r="S16" s="9"/>
      <c r="T16" s="29"/>
      <c r="U16" s="79"/>
      <c r="V16" s="14" t="s">
        <v>16</v>
      </c>
      <c r="W16" s="14"/>
      <c r="X16" s="12"/>
      <c r="Y16" s="45"/>
      <c r="Z16" s="45"/>
      <c r="AA16" s="14"/>
      <c r="AB16" s="14"/>
      <c r="AC16" s="12"/>
      <c r="AD16" s="14"/>
      <c r="AE16" s="35"/>
      <c r="AF16" s="35"/>
      <c r="AG16" s="14"/>
      <c r="AH16" s="25"/>
    </row>
    <row r="17" spans="4:34" ht="13.5" thickBot="1">
      <c r="D17" s="115"/>
      <c r="E17" s="8"/>
      <c r="F17" s="8"/>
      <c r="G17" s="8"/>
      <c r="H17" s="7">
        <f>IF(F17&lt;&gt;"",(F17/G17),"")</f>
      </c>
      <c r="I17" s="17" t="str">
        <f>IF(F17=E$14,(2),"0")</f>
        <v>0</v>
      </c>
      <c r="J17" s="17">
        <f>IF(F17&lt;&gt;"",SUM(F14:F17),"")</f>
      </c>
      <c r="K17" s="17">
        <f>IF(F17&lt;&gt;"",SUM(G14:G17),"")</f>
      </c>
      <c r="L17" s="7">
        <f>IF(F17&lt;&gt;"",(J17/K17),"")</f>
      </c>
      <c r="M17" s="17">
        <f>IF(F17&lt;&gt;"",(4*M14),"")</f>
      </c>
      <c r="N17" s="27">
        <f>IF(F17&lt;&gt;"",(J17/M17),"")</f>
      </c>
      <c r="R17" s="28" t="s">
        <v>31</v>
      </c>
      <c r="S17" s="9"/>
      <c r="T17" s="173" t="s">
        <v>50</v>
      </c>
      <c r="U17" s="174"/>
      <c r="V17" s="46"/>
      <c r="W17" s="46"/>
      <c r="X17" s="47"/>
      <c r="Y17" s="54"/>
      <c r="Z17" s="54"/>
      <c r="AA17" s="46"/>
      <c r="AB17" s="46"/>
      <c r="AC17" s="47"/>
      <c r="AD17" s="46"/>
      <c r="AE17" s="49"/>
      <c r="AF17" s="49"/>
      <c r="AG17" s="50" t="s">
        <v>16</v>
      </c>
      <c r="AH17" s="25"/>
    </row>
    <row r="18" spans="4:37" ht="12.75">
      <c r="D18" s="115" t="s">
        <v>16</v>
      </c>
      <c r="I18" s="16">
        <f>SUM(I14:I17)</f>
        <v>5</v>
      </c>
      <c r="M18" s="42" t="s">
        <v>16</v>
      </c>
      <c r="R18" s="28" t="s">
        <v>32</v>
      </c>
      <c r="S18" s="9"/>
      <c r="T18" s="81"/>
      <c r="U18" s="61">
        <v>22</v>
      </c>
      <c r="V18" s="14"/>
      <c r="W18" s="14"/>
      <c r="X18" s="12"/>
      <c r="Y18" s="14"/>
      <c r="Z18" s="14"/>
      <c r="AA18" s="14"/>
      <c r="AB18" s="14"/>
      <c r="AC18" s="12"/>
      <c r="AD18" s="30">
        <f>U18</f>
        <v>22</v>
      </c>
      <c r="AE18" s="35"/>
      <c r="AF18" s="35"/>
      <c r="AG18" s="14" t="s">
        <v>16</v>
      </c>
      <c r="AH18" s="102"/>
      <c r="AI18" s="103"/>
      <c r="AJ18" s="103"/>
      <c r="AK18" s="103"/>
    </row>
    <row r="19" spans="4:34" ht="12.75">
      <c r="D19" s="6" t="s">
        <v>164</v>
      </c>
      <c r="E19" s="8">
        <v>13</v>
      </c>
      <c r="F19" s="8">
        <v>8</v>
      </c>
      <c r="G19" s="8">
        <v>55</v>
      </c>
      <c r="H19" s="7">
        <f>IF(F19&lt;&gt;"",(F19/G19),"")</f>
        <v>0.14545454545454545</v>
      </c>
      <c r="I19" s="17" t="str">
        <f>IF(F19=E$19,(2),"0")</f>
        <v>0</v>
      </c>
      <c r="J19" s="17">
        <f>IF(F19&lt;&gt;"",(F19),"")</f>
        <v>8</v>
      </c>
      <c r="K19" s="17">
        <f>IF(F19&lt;&gt;"",(G19),"")</f>
        <v>55</v>
      </c>
      <c r="L19" s="7">
        <f>IF(F19&lt;&gt;"",(J19/K19),"")</f>
        <v>0.14545454545454545</v>
      </c>
      <c r="M19" s="17">
        <f>IF(F19&lt;&gt;"",(E19),"")</f>
        <v>13</v>
      </c>
      <c r="N19" s="27">
        <f>IF(F19&lt;&gt;"",(J19/M19),"")</f>
        <v>0.6153846153846154</v>
      </c>
      <c r="O19" s="156" t="s">
        <v>125</v>
      </c>
      <c r="R19" s="28"/>
      <c r="S19" s="9"/>
      <c r="T19" s="89"/>
      <c r="U19" s="87">
        <v>0.4</v>
      </c>
      <c r="V19" s="40"/>
      <c r="W19" s="40"/>
      <c r="X19" s="41"/>
      <c r="Y19" s="40"/>
      <c r="Z19" s="40"/>
      <c r="AA19" s="40"/>
      <c r="AB19" s="40"/>
      <c r="AC19" s="41"/>
      <c r="AD19" s="14">
        <f>2*U18</f>
        <v>44</v>
      </c>
      <c r="AE19" s="23"/>
      <c r="AF19" s="23"/>
      <c r="AG19" s="40" t="s">
        <v>16</v>
      </c>
      <c r="AH19" s="25"/>
    </row>
    <row r="20" spans="4:34" ht="12.75">
      <c r="D20" s="115" t="s">
        <v>165</v>
      </c>
      <c r="E20" s="4">
        <v>0.2</v>
      </c>
      <c r="F20" s="8">
        <v>2</v>
      </c>
      <c r="G20" s="8">
        <v>74</v>
      </c>
      <c r="H20" s="7">
        <f>IF(F20&lt;&gt;"",(F20/G20),"")</f>
        <v>0.02702702702702703</v>
      </c>
      <c r="I20" s="17" t="str">
        <f>IF(F20=E$19,(2),"0")</f>
        <v>0</v>
      </c>
      <c r="J20" s="17">
        <f>IF(F20&lt;&gt;"",SUM(F19:F20),"")</f>
        <v>10</v>
      </c>
      <c r="K20" s="17">
        <f>IF(F20&lt;&gt;"",SUM(G19:G20),"")</f>
        <v>129</v>
      </c>
      <c r="L20" s="7">
        <f>IF(F20&lt;&gt;"",(J20/K20),"")</f>
        <v>0.07751937984496124</v>
      </c>
      <c r="M20" s="17">
        <f>IF(F20&lt;&gt;"",(2*M19),"")</f>
        <v>26</v>
      </c>
      <c r="N20" s="27">
        <f>IF(F20&lt;&gt;"",(J20/M20),"")</f>
        <v>0.38461538461538464</v>
      </c>
      <c r="O20" s="6" t="s">
        <v>163</v>
      </c>
      <c r="R20" s="28" t="s">
        <v>33</v>
      </c>
      <c r="S20" s="9"/>
      <c r="T20" s="91"/>
      <c r="U20" s="92"/>
      <c r="V20" s="14"/>
      <c r="W20" s="14"/>
      <c r="X20" s="12"/>
      <c r="Y20" s="14"/>
      <c r="Z20" s="14"/>
      <c r="AA20" s="14"/>
      <c r="AB20" s="14"/>
      <c r="AC20" s="12"/>
      <c r="AD20" s="36">
        <f>3*U18</f>
        <v>66</v>
      </c>
      <c r="AE20" s="35"/>
      <c r="AF20" s="35"/>
      <c r="AG20" s="14"/>
      <c r="AH20" s="25"/>
    </row>
    <row r="21" spans="4:34" ht="12.75">
      <c r="D21" s="115"/>
      <c r="E21" s="8" t="s">
        <v>16</v>
      </c>
      <c r="F21" s="8">
        <v>5</v>
      </c>
      <c r="G21" s="8">
        <v>54</v>
      </c>
      <c r="H21" s="7">
        <f>IF(F21&lt;&gt;"",(F21/G21),"")</f>
        <v>0.09259259259259259</v>
      </c>
      <c r="I21" s="17" t="str">
        <f>IF(F21=E$19,(2),"0")</f>
        <v>0</v>
      </c>
      <c r="J21" s="17">
        <f>IF(F21&lt;&gt;"",SUM(F19:F21),"")</f>
        <v>15</v>
      </c>
      <c r="K21" s="17">
        <f>IF(F21&lt;&gt;"",SUM(G19:G21),"")</f>
        <v>183</v>
      </c>
      <c r="L21" s="7">
        <f>IF(F21&lt;&gt;"",(J21/K21),"")</f>
        <v>0.08196721311475409</v>
      </c>
      <c r="M21" s="17">
        <f>IF(F21&lt;&gt;"",(3*M19),"")</f>
        <v>39</v>
      </c>
      <c r="N21" s="27">
        <f>IF(F21&lt;&gt;"",(J21/M21),"")</f>
        <v>0.38461538461538464</v>
      </c>
      <c r="O21" s="6" t="s">
        <v>88</v>
      </c>
      <c r="R21" s="28" t="s">
        <v>34</v>
      </c>
      <c r="S21" s="9"/>
      <c r="T21" s="89"/>
      <c r="U21" s="90"/>
      <c r="V21" s="40"/>
      <c r="W21" s="40"/>
      <c r="X21" s="41"/>
      <c r="Y21" s="40"/>
      <c r="Z21" s="40"/>
      <c r="AA21" s="40"/>
      <c r="AB21" s="40"/>
      <c r="AC21" s="41"/>
      <c r="AD21" s="40">
        <f>4*U18</f>
        <v>88</v>
      </c>
      <c r="AE21" s="23"/>
      <c r="AF21" s="23"/>
      <c r="AG21" s="40" t="s">
        <v>16</v>
      </c>
      <c r="AH21" s="25"/>
    </row>
    <row r="22" spans="6:34" ht="12.75">
      <c r="F22" s="8"/>
      <c r="G22" s="8"/>
      <c r="H22" s="7">
        <f>IF(F22&lt;&gt;"",(F22/G22),"")</f>
      </c>
      <c r="I22" s="17" t="str">
        <f>IF(F22=E$19,(2),"0")</f>
        <v>0</v>
      </c>
      <c r="J22" s="17">
        <f>IF(F22&lt;&gt;"",SUM(F19:F22),"")</f>
      </c>
      <c r="K22" s="17">
        <f>IF(F22&lt;&gt;"",SUM(G19:G22),"")</f>
      </c>
      <c r="L22" s="7">
        <f>IF(F22&lt;&gt;"",(J22/K22),"")</f>
      </c>
      <c r="M22" s="17">
        <f>IF(F22&lt;&gt;"",(4*M19),"")</f>
      </c>
      <c r="N22" s="27">
        <f>IF(F22&lt;&gt;"",(J22/M22),"")</f>
      </c>
      <c r="R22" s="28" t="s">
        <v>35</v>
      </c>
      <c r="S22" s="9"/>
      <c r="T22" s="81"/>
      <c r="V22" s="40" t="s">
        <v>16</v>
      </c>
      <c r="W22" s="40" t="s">
        <v>16</v>
      </c>
      <c r="X22" s="41"/>
      <c r="Y22" s="40"/>
      <c r="Z22" s="40"/>
      <c r="AA22" s="40"/>
      <c r="AB22" s="40"/>
      <c r="AC22" s="41"/>
      <c r="AD22" s="30">
        <f>5*U18</f>
        <v>110</v>
      </c>
      <c r="AE22" s="23"/>
      <c r="AF22" s="23"/>
      <c r="AG22" s="40" t="s">
        <v>16</v>
      </c>
      <c r="AH22" s="25"/>
    </row>
    <row r="23" spans="6:34" ht="12.75">
      <c r="F23" s="8"/>
      <c r="G23" s="8"/>
      <c r="H23" s="7"/>
      <c r="I23" s="16">
        <f>SUM(I19:I22)</f>
        <v>0</v>
      </c>
      <c r="J23" s="17"/>
      <c r="K23" s="17"/>
      <c r="L23" s="7"/>
      <c r="M23" s="17"/>
      <c r="N23" s="18"/>
      <c r="R23" s="28" t="s">
        <v>36</v>
      </c>
      <c r="S23" s="9"/>
      <c r="T23" s="29"/>
      <c r="U23" s="79"/>
      <c r="V23" s="14"/>
      <c r="W23" s="14"/>
      <c r="X23" s="12"/>
      <c r="Y23" s="14"/>
      <c r="Z23" s="14"/>
      <c r="AA23" s="14"/>
      <c r="AB23" s="14"/>
      <c r="AC23" s="12"/>
      <c r="AD23" s="14"/>
      <c r="AE23" s="35"/>
      <c r="AF23" s="35"/>
      <c r="AG23" s="14"/>
      <c r="AH23" s="25"/>
    </row>
    <row r="24" spans="3:37" ht="13.5" hidden="1" thickBot="1">
      <c r="C24" s="2" t="s">
        <v>16</v>
      </c>
      <c r="E24" s="2">
        <v>1</v>
      </c>
      <c r="F24" s="8"/>
      <c r="G24" s="8"/>
      <c r="H24" s="7">
        <f>IF(F24&lt;&gt;"",(F24/G24),"")</f>
      </c>
      <c r="I24" s="17" t="str">
        <f>IF(F24=E$24,(2),"0")</f>
        <v>0</v>
      </c>
      <c r="J24" s="17">
        <f>IF(F24&lt;&gt;"",(F24),"")</f>
      </c>
      <c r="K24" s="17">
        <f>IF(F24&lt;&gt;"",(G24),"")</f>
      </c>
      <c r="L24" s="7">
        <f>IF(F24&lt;&gt;"",(J24/K24),"")</f>
      </c>
      <c r="M24" s="17">
        <f>IF(F24&lt;&gt;"",(E24),"")</f>
      </c>
      <c r="N24" s="27">
        <f>IF(F24&lt;&gt;"",(J24/M24),"")</f>
      </c>
      <c r="R24" s="28"/>
      <c r="S24" s="9"/>
      <c r="T24" s="173" t="s">
        <v>50</v>
      </c>
      <c r="U24" s="174"/>
      <c r="V24" s="46"/>
      <c r="W24" s="46"/>
      <c r="X24" s="47"/>
      <c r="Y24" s="48"/>
      <c r="Z24" s="48"/>
      <c r="AA24" s="46"/>
      <c r="AB24" s="46"/>
      <c r="AC24" s="47"/>
      <c r="AD24" s="46"/>
      <c r="AE24" s="49"/>
      <c r="AF24" s="49"/>
      <c r="AG24" s="50"/>
      <c r="AH24" s="102"/>
      <c r="AI24" s="103"/>
      <c r="AJ24" s="103"/>
      <c r="AK24" s="103"/>
    </row>
    <row r="25" spans="5:34" ht="12.75" hidden="1">
      <c r="E25" s="2">
        <v>1</v>
      </c>
      <c r="F25" s="8"/>
      <c r="G25" s="8"/>
      <c r="H25" s="7">
        <f>IF(F25&lt;&gt;"",(F25/G25),"")</f>
      </c>
      <c r="I25" s="17" t="str">
        <f>IF(F25=E$24,(2),"0")</f>
        <v>0</v>
      </c>
      <c r="J25" s="17">
        <f>IF(F25&lt;&gt;"",SUM(F24:F25),"")</f>
      </c>
      <c r="K25" s="17">
        <f>IF(F25&lt;&gt;"",SUM(G24:G25),"")</f>
      </c>
      <c r="L25" s="7">
        <f>IF(F25&lt;&gt;"",(J25/K25),"")</f>
      </c>
      <c r="M25" s="17">
        <f>IF(F25&lt;&gt;"",(2*M24),"")</f>
      </c>
      <c r="N25" s="27">
        <f>IF(F25&lt;&gt;"",(J25/M25),"")</f>
      </c>
      <c r="R25" s="28" t="s">
        <v>37</v>
      </c>
      <c r="S25" s="9"/>
      <c r="T25" s="81"/>
      <c r="U25" s="19">
        <v>15</v>
      </c>
      <c r="V25" s="14"/>
      <c r="W25" s="14"/>
      <c r="X25" s="12"/>
      <c r="Y25" s="14"/>
      <c r="Z25" s="14"/>
      <c r="AA25" s="14"/>
      <c r="AB25" s="14"/>
      <c r="AC25" s="12"/>
      <c r="AD25" s="30">
        <f>U25</f>
        <v>15</v>
      </c>
      <c r="AE25" s="35"/>
      <c r="AF25" s="35"/>
      <c r="AG25" s="14" t="s">
        <v>16</v>
      </c>
      <c r="AH25" s="25"/>
    </row>
    <row r="26" spans="6:34" ht="12.75" hidden="1">
      <c r="F26" s="8"/>
      <c r="G26" s="8"/>
      <c r="H26" s="7">
        <f>IF(F26&lt;&gt;"",(F26/G26),"")</f>
      </c>
      <c r="I26" s="17" t="str">
        <f>IF(F26=E$24,(2),"0")</f>
        <v>0</v>
      </c>
      <c r="J26" s="17">
        <f>IF(F26&lt;&gt;"",SUM(F24:F26),"")</f>
      </c>
      <c r="K26" s="17">
        <f>IF(F26&lt;&gt;"",SUM(G24:G26),"")</f>
      </c>
      <c r="L26" s="7">
        <f>IF(F26&lt;&gt;"",(J26/K26),"")</f>
      </c>
      <c r="M26" s="17">
        <f>IF(F26&lt;&gt;"",(3*M24),"")</f>
      </c>
      <c r="N26" s="27">
        <f>IF(F26&lt;&gt;"",(J26/M26),"")</f>
      </c>
      <c r="R26" s="28" t="s">
        <v>38</v>
      </c>
      <c r="S26" s="9"/>
      <c r="T26" s="89"/>
      <c r="U26" s="87">
        <v>0.25</v>
      </c>
      <c r="V26" s="40"/>
      <c r="W26" s="40"/>
      <c r="X26" s="41"/>
      <c r="Y26" s="40"/>
      <c r="Z26" s="40"/>
      <c r="AA26" s="40"/>
      <c r="AB26" s="40"/>
      <c r="AC26" s="41"/>
      <c r="AD26" s="14">
        <f>2*U25</f>
        <v>30</v>
      </c>
      <c r="AE26" s="23"/>
      <c r="AF26" s="23"/>
      <c r="AG26" s="40" t="s">
        <v>16</v>
      </c>
      <c r="AH26" s="25"/>
    </row>
    <row r="27" spans="6:34" ht="12.75" hidden="1">
      <c r="F27" s="8"/>
      <c r="G27" s="8"/>
      <c r="H27" s="7">
        <f>IF(F27&lt;&gt;"",(F27/G27),"")</f>
      </c>
      <c r="I27" s="17" t="str">
        <f>IF(F27=E$24,(2),"0")</f>
        <v>0</v>
      </c>
      <c r="J27" s="17">
        <f>IF(F27&lt;&gt;"",SUM(F24:F27),"")</f>
      </c>
      <c r="K27" s="17">
        <f>IF(F27&lt;&gt;"",SUM(G24:G27),"")</f>
      </c>
      <c r="L27" s="7">
        <f>IF(F27&lt;&gt;"",(J27/K27),"")</f>
      </c>
      <c r="M27" s="17">
        <f>IF(F27&lt;&gt;"",(4*M24),"")</f>
      </c>
      <c r="N27" s="27">
        <f>IF(F27&lt;&gt;"",(J27/M27),"")</f>
      </c>
      <c r="R27" s="28" t="s">
        <v>39</v>
      </c>
      <c r="S27" s="9"/>
      <c r="T27" s="88" t="s">
        <v>16</v>
      </c>
      <c r="U27" s="75" t="s">
        <v>16</v>
      </c>
      <c r="V27" s="14"/>
      <c r="W27" s="14"/>
      <c r="X27" s="12"/>
      <c r="Y27" s="14"/>
      <c r="Z27" s="14"/>
      <c r="AA27" s="14"/>
      <c r="AB27" s="14"/>
      <c r="AC27" s="12"/>
      <c r="AD27" s="36">
        <f>3*U25</f>
        <v>45</v>
      </c>
      <c r="AE27" s="35"/>
      <c r="AF27" s="35"/>
      <c r="AG27" s="14" t="s">
        <v>16</v>
      </c>
      <c r="AH27" s="25"/>
    </row>
    <row r="28" spans="5:34" ht="13.5" hidden="1" thickBot="1">
      <c r="E28" s="8"/>
      <c r="F28" s="8"/>
      <c r="G28" s="8"/>
      <c r="H28" s="7"/>
      <c r="I28" s="16">
        <f>SUM(I24:I27)</f>
        <v>0</v>
      </c>
      <c r="J28" s="17"/>
      <c r="K28" s="17"/>
      <c r="L28" s="7"/>
      <c r="M28" s="17"/>
      <c r="N28" s="18"/>
      <c r="R28" s="55" t="s">
        <v>41</v>
      </c>
      <c r="S28" s="9"/>
      <c r="T28" s="29"/>
      <c r="U28" s="79"/>
      <c r="V28" s="40"/>
      <c r="W28" s="40"/>
      <c r="X28" s="41"/>
      <c r="Y28" s="40"/>
      <c r="Z28" s="40"/>
      <c r="AA28" s="40"/>
      <c r="AB28" s="40"/>
      <c r="AC28" s="41"/>
      <c r="AD28" s="40">
        <f>4*U25</f>
        <v>60</v>
      </c>
      <c r="AE28" s="23"/>
      <c r="AF28" s="23"/>
      <c r="AG28" s="40" t="s">
        <v>16</v>
      </c>
      <c r="AH28" s="25"/>
    </row>
    <row r="29" spans="3:34" ht="12.75">
      <c r="C29" s="149" t="s">
        <v>40</v>
      </c>
      <c r="D29" s="6" t="s">
        <v>137</v>
      </c>
      <c r="E29" s="8">
        <v>20</v>
      </c>
      <c r="F29" s="8">
        <v>15</v>
      </c>
      <c r="G29" s="8">
        <v>38</v>
      </c>
      <c r="H29" s="7">
        <f>IF(F29&lt;&gt;"",(F29/G29),"")</f>
        <v>0.39473684210526316</v>
      </c>
      <c r="I29" s="17" t="str">
        <f>IF(F29=E$29,(2),"0")</f>
        <v>0</v>
      </c>
      <c r="J29" s="17">
        <f>IF(F29&lt;&gt;"",(F29),"")</f>
        <v>15</v>
      </c>
      <c r="K29" s="17">
        <f>IF(F29&lt;&gt;"",(G29),"")</f>
        <v>38</v>
      </c>
      <c r="L29" s="7">
        <f>IF(F29&lt;&gt;"",(J29/K29),"")</f>
        <v>0.39473684210526316</v>
      </c>
      <c r="M29" s="17">
        <f>IF(F29&lt;&gt;"",(E29),"")</f>
        <v>20</v>
      </c>
      <c r="N29" s="27">
        <f>IF(F29&lt;&gt;"",(J29/M29),"")</f>
        <v>0.75</v>
      </c>
      <c r="O29" s="6" t="s">
        <v>166</v>
      </c>
      <c r="P29" s="3"/>
      <c r="T29" s="81"/>
      <c r="V29" s="40"/>
      <c r="W29" s="40"/>
      <c r="X29" s="41"/>
      <c r="Y29" s="40"/>
      <c r="Z29" s="40"/>
      <c r="AA29" s="40"/>
      <c r="AB29" s="40"/>
      <c r="AC29" s="41"/>
      <c r="AD29" s="30">
        <f>5*U25</f>
        <v>75</v>
      </c>
      <c r="AE29" s="23"/>
      <c r="AF29" s="23"/>
      <c r="AG29" s="40" t="s">
        <v>16</v>
      </c>
      <c r="AH29" s="25"/>
    </row>
    <row r="30" spans="4:34" ht="12.75">
      <c r="D30" s="114">
        <v>351998</v>
      </c>
      <c r="E30" s="7">
        <v>0.35</v>
      </c>
      <c r="F30" s="8">
        <v>20</v>
      </c>
      <c r="G30" s="8">
        <v>33</v>
      </c>
      <c r="H30" s="7">
        <f>IF(F30&lt;&gt;"",(F30/G30),"")</f>
        <v>0.6060606060606061</v>
      </c>
      <c r="I30" s="17">
        <f>IF(F30=E$29,(2),"0")</f>
        <v>2</v>
      </c>
      <c r="J30" s="17">
        <f>IF(F30&lt;&gt;"",SUM(F29:F30),"")</f>
        <v>35</v>
      </c>
      <c r="K30" s="17">
        <f>IF(F30&lt;&gt;"",SUM(G29:G30),"")</f>
        <v>71</v>
      </c>
      <c r="L30" s="7">
        <f>IF(F30&lt;&gt;"",(J30/K30),"")</f>
        <v>0.49295774647887325</v>
      </c>
      <c r="M30" s="17">
        <f>IF(F30&lt;&gt;"",(2*M29),"")</f>
        <v>40</v>
      </c>
      <c r="N30" s="27">
        <f>IF(F30&lt;&gt;"",(J30/M30),"")</f>
        <v>0.875</v>
      </c>
      <c r="O30" s="6" t="s">
        <v>128</v>
      </c>
      <c r="P30" s="3"/>
      <c r="T30" s="89"/>
      <c r="U30" s="90"/>
      <c r="V30" s="40"/>
      <c r="W30" s="40"/>
      <c r="X30" s="41"/>
      <c r="Y30" s="40"/>
      <c r="Z30" s="40"/>
      <c r="AA30" s="40"/>
      <c r="AB30" s="40"/>
      <c r="AC30" s="41"/>
      <c r="AD30" s="40"/>
      <c r="AE30" s="23"/>
      <c r="AF30" s="23"/>
      <c r="AG30" s="40" t="s">
        <v>16</v>
      </c>
      <c r="AH30" s="25"/>
    </row>
    <row r="31" spans="6:37" ht="13.5" thickBot="1">
      <c r="F31" s="8">
        <v>12</v>
      </c>
      <c r="G31" s="8">
        <v>42</v>
      </c>
      <c r="H31" s="7">
        <f>IF(F31&lt;&gt;"",(F31/G31),"")</f>
        <v>0.2857142857142857</v>
      </c>
      <c r="I31" s="17" t="str">
        <f>IF(F31=E$29,(2),"0")</f>
        <v>0</v>
      </c>
      <c r="J31" s="17">
        <f>IF(F31&lt;&gt;"",SUM(F29:F31),"")</f>
        <v>47</v>
      </c>
      <c r="K31" s="17">
        <f>IF(F31&lt;&gt;"",SUM(G29:G31),"")</f>
        <v>113</v>
      </c>
      <c r="L31" s="7">
        <f>IF(F31&lt;&gt;"",(J31/K31),"")</f>
        <v>0.415929203539823</v>
      </c>
      <c r="M31" s="17">
        <f>IF(F31&lt;&gt;"",(3*M29),"")</f>
        <v>60</v>
      </c>
      <c r="N31" s="27">
        <f>IF(F31&lt;&gt;"",(J31/M31),"")</f>
        <v>0.7833333333333333</v>
      </c>
      <c r="O31" s="6" t="s">
        <v>136</v>
      </c>
      <c r="P31" s="3"/>
      <c r="T31" s="173" t="s">
        <v>50</v>
      </c>
      <c r="U31" s="174"/>
      <c r="V31" s="46"/>
      <c r="W31" s="46"/>
      <c r="X31" s="47"/>
      <c r="Y31" s="48"/>
      <c r="Z31" s="48"/>
      <c r="AA31" s="46"/>
      <c r="AB31" s="46"/>
      <c r="AC31" s="47"/>
      <c r="AD31" s="46"/>
      <c r="AE31" s="49"/>
      <c r="AF31" s="49"/>
      <c r="AG31" s="50" t="s">
        <v>16</v>
      </c>
      <c r="AH31" s="102"/>
      <c r="AI31" s="103"/>
      <c r="AJ31" s="103"/>
      <c r="AK31" s="103"/>
    </row>
    <row r="32" spans="6:34" ht="12.75">
      <c r="F32" s="8"/>
      <c r="G32" s="8"/>
      <c r="H32" s="7">
        <f>IF(F32&lt;&gt;"",(F32/G32),"")</f>
      </c>
      <c r="I32" s="17" t="str">
        <f>IF(F32=E$29,(2),"0")</f>
        <v>0</v>
      </c>
      <c r="J32" s="17">
        <f>IF(F32&lt;&gt;"",SUM(F29:F32),"")</f>
      </c>
      <c r="K32" s="17">
        <f>IF(F32&lt;&gt;"",SUM(G29:G32),"")</f>
      </c>
      <c r="L32" s="7">
        <f>IF(F32&lt;&gt;"",(J32/K32),"")</f>
      </c>
      <c r="M32" s="17">
        <f>IF(F32&lt;&gt;"",(4*M29),"")</f>
      </c>
      <c r="N32" s="27">
        <f>IF(F32&lt;&gt;"",(J32/M32),"")</f>
      </c>
      <c r="P32" s="3"/>
      <c r="T32" s="81"/>
      <c r="U32" s="19">
        <v>25</v>
      </c>
      <c r="V32" s="14"/>
      <c r="W32" s="14"/>
      <c r="X32" s="12"/>
      <c r="Y32" s="14"/>
      <c r="Z32" s="14"/>
      <c r="AA32" s="14"/>
      <c r="AB32" s="14"/>
      <c r="AC32" s="12"/>
      <c r="AD32" s="30">
        <f>U32</f>
        <v>25</v>
      </c>
      <c r="AE32" s="35"/>
      <c r="AF32" s="35"/>
      <c r="AG32" s="14" t="s">
        <v>16</v>
      </c>
      <c r="AH32" s="25"/>
    </row>
    <row r="33" spans="9:34" ht="12.75" customHeight="1">
      <c r="I33" s="16">
        <f>SUM(I29:I32)</f>
        <v>2</v>
      </c>
      <c r="M33" s="42" t="s">
        <v>16</v>
      </c>
      <c r="P33" s="3"/>
      <c r="T33" s="93"/>
      <c r="U33" s="94">
        <v>0.45</v>
      </c>
      <c r="V33" s="40"/>
      <c r="W33" s="40"/>
      <c r="X33" s="41"/>
      <c r="Y33" s="40"/>
      <c r="Z33" s="40"/>
      <c r="AA33" s="40"/>
      <c r="AB33" s="40"/>
      <c r="AC33" s="41"/>
      <c r="AD33" s="14">
        <f>2*U32</f>
        <v>50</v>
      </c>
      <c r="AE33" s="23"/>
      <c r="AF33" s="23"/>
      <c r="AG33" s="40" t="s">
        <v>16</v>
      </c>
      <c r="AH33" s="25"/>
    </row>
    <row r="34" spans="4:34" ht="12.75">
      <c r="D34" s="6" t="s">
        <v>166</v>
      </c>
      <c r="E34" s="8">
        <v>17</v>
      </c>
      <c r="F34" s="8">
        <v>14</v>
      </c>
      <c r="G34" s="8">
        <v>34</v>
      </c>
      <c r="H34" s="7">
        <f>IF(F34&lt;&gt;"",(F34/G34),"")</f>
        <v>0.4117647058823529</v>
      </c>
      <c r="I34" s="17" t="str">
        <f>IF(F34=E$34,(2),"0")</f>
        <v>0</v>
      </c>
      <c r="J34" s="17">
        <f>IF(F34&lt;&gt;"",(F34),"")</f>
        <v>14</v>
      </c>
      <c r="K34" s="17">
        <f>IF(F34&lt;&gt;"",(G34),"")</f>
        <v>34</v>
      </c>
      <c r="L34" s="7">
        <f>IF(F34&lt;&gt;"",(J34/K34),"")</f>
        <v>0.4117647058823529</v>
      </c>
      <c r="M34" s="17">
        <f>IF(F34&lt;&gt;"",(E34),"")</f>
        <v>17</v>
      </c>
      <c r="N34" s="27">
        <f>IF(F34&lt;&gt;"",(J34/M34),"")</f>
        <v>0.8235294117647058</v>
      </c>
      <c r="O34" s="6" t="s">
        <v>136</v>
      </c>
      <c r="T34" s="81"/>
      <c r="V34" s="14"/>
      <c r="W34" s="14"/>
      <c r="X34" s="12"/>
      <c r="Y34" s="14"/>
      <c r="Z34" s="14"/>
      <c r="AA34" s="14"/>
      <c r="AB34" s="14"/>
      <c r="AC34" s="12"/>
      <c r="AD34" s="36">
        <f>3*U32</f>
        <v>75</v>
      </c>
      <c r="AE34" s="35"/>
      <c r="AF34" s="35"/>
      <c r="AG34" s="14" t="s">
        <v>16</v>
      </c>
      <c r="AH34" s="25"/>
    </row>
    <row r="35" spans="4:34" ht="12.75">
      <c r="D35" s="114">
        <v>351335</v>
      </c>
      <c r="E35" s="7">
        <v>0.35</v>
      </c>
      <c r="F35" s="8">
        <v>17</v>
      </c>
      <c r="G35" s="8">
        <v>32</v>
      </c>
      <c r="H35" s="7">
        <f>IF(F35&lt;&gt;"",(F35/G35),"")</f>
        <v>0.53125</v>
      </c>
      <c r="I35" s="17">
        <f>IF(F35=E$34,(2),"0")</f>
        <v>2</v>
      </c>
      <c r="J35" s="17">
        <f>IF(F35&lt;&gt;"",SUM(F34:F35),"")</f>
        <v>31</v>
      </c>
      <c r="K35" s="17">
        <f>IF(F35&lt;&gt;"",SUM(G34:G35),"")</f>
        <v>66</v>
      </c>
      <c r="L35" s="7">
        <f>IF(F35&lt;&gt;"",(J35/K35),"")</f>
        <v>0.4696969696969697</v>
      </c>
      <c r="M35" s="17">
        <f>IF(F35&lt;&gt;"",(2*M34),"")</f>
        <v>34</v>
      </c>
      <c r="N35" s="27">
        <f>IF(F35&lt;&gt;"",(J35/M35),"")</f>
        <v>0.9117647058823529</v>
      </c>
      <c r="O35" s="6" t="s">
        <v>128</v>
      </c>
      <c r="T35" s="29"/>
      <c r="U35" s="79"/>
      <c r="V35" s="40"/>
      <c r="W35" s="40"/>
      <c r="X35" s="41"/>
      <c r="Y35" s="40"/>
      <c r="Z35" s="40"/>
      <c r="AA35" s="40"/>
      <c r="AB35" s="40"/>
      <c r="AC35" s="41"/>
      <c r="AD35" s="40">
        <f>4*U32</f>
        <v>100</v>
      </c>
      <c r="AE35" s="23"/>
      <c r="AF35" s="23"/>
      <c r="AG35" s="40" t="s">
        <v>16</v>
      </c>
      <c r="AH35" s="25"/>
    </row>
    <row r="36" spans="4:34" ht="12.75">
      <c r="D36" s="6" t="s">
        <v>16</v>
      </c>
      <c r="E36" s="8" t="s">
        <v>16</v>
      </c>
      <c r="F36" s="8">
        <v>17</v>
      </c>
      <c r="G36" s="8">
        <v>38</v>
      </c>
      <c r="H36" s="7">
        <f>IF(F36&lt;&gt;"",(F36/G36),"")</f>
        <v>0.4473684210526316</v>
      </c>
      <c r="I36" s="17">
        <f>IF(F36=E$34,(2),"0")</f>
        <v>2</v>
      </c>
      <c r="J36" s="17">
        <f>IF(F36&lt;&gt;"",SUM(F34:F36),"")</f>
        <v>48</v>
      </c>
      <c r="K36" s="17">
        <f>IF(F36&lt;&gt;"",SUM(G34:G36),"")</f>
        <v>104</v>
      </c>
      <c r="L36" s="7">
        <f>IF(F36&lt;&gt;"",(J36/K36),"")</f>
        <v>0.46153846153846156</v>
      </c>
      <c r="M36" s="17">
        <f>IF(F36&lt;&gt;"",(3*M34),"")</f>
        <v>51</v>
      </c>
      <c r="N36" s="27">
        <f>IF(F36&lt;&gt;"",(J36/M36),"")</f>
        <v>0.9411764705882353</v>
      </c>
      <c r="O36" s="6" t="s">
        <v>137</v>
      </c>
      <c r="T36" s="95"/>
      <c r="U36" s="70"/>
      <c r="V36" s="40"/>
      <c r="W36" s="40"/>
      <c r="X36" s="41"/>
      <c r="Y36" s="40"/>
      <c r="Z36" s="40"/>
      <c r="AA36" s="40"/>
      <c r="AB36" s="40"/>
      <c r="AC36" s="41"/>
      <c r="AD36" s="30">
        <f>5*U32</f>
        <v>125</v>
      </c>
      <c r="AE36" s="23"/>
      <c r="AF36" s="23"/>
      <c r="AG36" s="40" t="s">
        <v>16</v>
      </c>
      <c r="AH36" s="25"/>
    </row>
    <row r="37" spans="4:34" ht="12.75">
      <c r="D37" s="115"/>
      <c r="E37" s="8" t="s">
        <v>16</v>
      </c>
      <c r="F37" s="8"/>
      <c r="G37" s="8"/>
      <c r="H37" s="7">
        <f>IF(F37&lt;&gt;"",(F37/G37),"")</f>
      </c>
      <c r="I37" s="17" t="str">
        <f>IF(F37=E$34,(2),"0")</f>
        <v>0</v>
      </c>
      <c r="J37" s="17">
        <f>IF(F37&lt;&gt;"",SUM(F34:F37),"")</f>
      </c>
      <c r="K37" s="17">
        <f>IF(F37&lt;&gt;"",SUM(G34:G37),"")</f>
      </c>
      <c r="L37" s="7">
        <f>IF(F37&lt;&gt;"",(J37/K37),"")</f>
      </c>
      <c r="M37" s="17">
        <f>IF(F37&lt;&gt;"",(4*M34),"")</f>
      </c>
      <c r="N37" s="27">
        <f>IF(F37&lt;&gt;"",(J37/M37),"")</f>
      </c>
      <c r="T37" s="95"/>
      <c r="U37" s="70"/>
      <c r="V37" s="40"/>
      <c r="W37" s="40"/>
      <c r="X37" s="41"/>
      <c r="Y37" s="40"/>
      <c r="Z37" s="40"/>
      <c r="AA37" s="40"/>
      <c r="AB37" s="40"/>
      <c r="AC37" s="41"/>
      <c r="AD37" s="40"/>
      <c r="AE37" s="23"/>
      <c r="AF37" s="23"/>
      <c r="AG37" s="40" t="s">
        <v>16</v>
      </c>
      <c r="AH37" s="25"/>
    </row>
    <row r="38" spans="4:37" ht="13.5" thickBot="1">
      <c r="D38" s="115"/>
      <c r="I38" s="16">
        <f>SUM(I34:I37)</f>
        <v>4</v>
      </c>
      <c r="M38" s="42" t="s">
        <v>16</v>
      </c>
      <c r="T38" s="173" t="s">
        <v>50</v>
      </c>
      <c r="U38" s="174"/>
      <c r="V38" s="46"/>
      <c r="W38" s="46"/>
      <c r="X38" s="47"/>
      <c r="Y38" s="48"/>
      <c r="Z38" s="48"/>
      <c r="AA38" s="46"/>
      <c r="AB38" s="46"/>
      <c r="AC38" s="47"/>
      <c r="AD38" s="46"/>
      <c r="AE38" s="49"/>
      <c r="AF38" s="49"/>
      <c r="AG38" s="50" t="s">
        <v>16</v>
      </c>
      <c r="AH38" s="102"/>
      <c r="AI38" s="103"/>
      <c r="AJ38" s="103"/>
      <c r="AK38" s="103"/>
    </row>
    <row r="39" spans="4:34" ht="12.75">
      <c r="D39" s="6" t="s">
        <v>128</v>
      </c>
      <c r="E39" s="8">
        <v>15</v>
      </c>
      <c r="F39" s="8">
        <v>8</v>
      </c>
      <c r="G39" s="8">
        <v>32</v>
      </c>
      <c r="H39" s="7">
        <f>IF(F39&lt;&gt;"",(F39/G39),"")</f>
        <v>0.25</v>
      </c>
      <c r="I39" s="17" t="str">
        <f>IF(F39=E$39,(2),"0")</f>
        <v>0</v>
      </c>
      <c r="J39" s="17">
        <f>IF(F39&lt;&gt;"",(F39),"")</f>
        <v>8</v>
      </c>
      <c r="K39" s="17">
        <f>IF(F39&lt;&gt;"",(G39),"")</f>
        <v>32</v>
      </c>
      <c r="L39" s="7">
        <f>IF(F39&lt;&gt;"",(J39/K39),"")</f>
        <v>0.25</v>
      </c>
      <c r="M39" s="17">
        <f>IF(F39&lt;&gt;"",(E39),"")</f>
        <v>15</v>
      </c>
      <c r="N39" s="27">
        <f>IF(F39&lt;&gt;"",(J39/M39),"")</f>
        <v>0.5333333333333333</v>
      </c>
      <c r="O39" s="6" t="s">
        <v>166</v>
      </c>
      <c r="T39" s="81"/>
      <c r="U39" s="19">
        <v>25</v>
      </c>
      <c r="V39" s="14"/>
      <c r="W39" s="14"/>
      <c r="X39" s="12"/>
      <c r="Y39" s="14"/>
      <c r="Z39" s="14"/>
      <c r="AA39" s="14"/>
      <c r="AB39" s="14"/>
      <c r="AC39" s="12"/>
      <c r="AD39" s="30">
        <f>U39</f>
        <v>25</v>
      </c>
      <c r="AE39" s="35"/>
      <c r="AF39" s="35"/>
      <c r="AG39" s="14" t="s">
        <v>16</v>
      </c>
      <c r="AH39" s="25"/>
    </row>
    <row r="40" spans="4:34" ht="12.75">
      <c r="D40" s="114">
        <v>353205</v>
      </c>
      <c r="E40" s="7">
        <v>0.25</v>
      </c>
      <c r="F40" s="8">
        <v>4</v>
      </c>
      <c r="G40" s="8">
        <v>33</v>
      </c>
      <c r="H40" s="7">
        <f>IF(F40&lt;&gt;"",(F40/G40),"")</f>
        <v>0.12121212121212122</v>
      </c>
      <c r="I40" s="17" t="str">
        <f>IF(F40=E$39,(2),"0")</f>
        <v>0</v>
      </c>
      <c r="J40" s="17">
        <f>IF(F40&lt;&gt;"",SUM(F39:F40),"")</f>
        <v>12</v>
      </c>
      <c r="K40" s="17">
        <f>IF(F40&lt;&gt;"",SUM(G39:G40),"")</f>
        <v>65</v>
      </c>
      <c r="L40" s="7">
        <f>IF(F40&lt;&gt;"",(J40/K40),"")</f>
        <v>0.18461538461538463</v>
      </c>
      <c r="M40" s="17">
        <f>IF(F40&lt;&gt;"",(2*M39),"")</f>
        <v>30</v>
      </c>
      <c r="N40" s="27">
        <f>IF(F40&lt;&gt;"",(J40/M40),"")</f>
        <v>0.4</v>
      </c>
      <c r="O40" s="6" t="s">
        <v>137</v>
      </c>
      <c r="T40" s="95"/>
      <c r="U40" s="67">
        <v>0.45</v>
      </c>
      <c r="V40" s="40"/>
      <c r="W40" s="40"/>
      <c r="X40" s="41"/>
      <c r="Y40" s="40"/>
      <c r="Z40" s="40"/>
      <c r="AA40" s="40"/>
      <c r="AB40" s="40"/>
      <c r="AC40" s="41"/>
      <c r="AD40" s="14">
        <f>2*U39</f>
        <v>50</v>
      </c>
      <c r="AE40" s="23"/>
      <c r="AF40" s="23"/>
      <c r="AG40" s="40"/>
      <c r="AH40" s="25"/>
    </row>
    <row r="41" spans="4:34" ht="12.75">
      <c r="D41" s="115"/>
      <c r="E41" s="8" t="s">
        <v>16</v>
      </c>
      <c r="F41" s="8">
        <v>15</v>
      </c>
      <c r="G41" s="8">
        <v>48</v>
      </c>
      <c r="H41" s="7">
        <f>IF(F41&lt;&gt;"",(F41/G41),"")</f>
        <v>0.3125</v>
      </c>
      <c r="I41" s="17">
        <f>IF(F41=E$39,(2),"0")</f>
        <v>2</v>
      </c>
      <c r="J41" s="17">
        <f>IF(F41&lt;&gt;"",SUM(F39:F41),"")</f>
        <v>27</v>
      </c>
      <c r="K41" s="17">
        <f>IF(F41&lt;&gt;"",SUM(G39:G41),"")</f>
        <v>113</v>
      </c>
      <c r="L41" s="7">
        <f>IF(F41&lt;&gt;"",(J41/K41),"")</f>
        <v>0.23893805309734514</v>
      </c>
      <c r="M41" s="17">
        <f>IF(F41&lt;&gt;"",(3*M39),"")</f>
        <v>45</v>
      </c>
      <c r="N41" s="27">
        <f>IF(F41&lt;&gt;"",(J41/M41),"")</f>
        <v>0.6</v>
      </c>
      <c r="O41" s="6" t="s">
        <v>136</v>
      </c>
      <c r="T41" s="44"/>
      <c r="U41" s="14"/>
      <c r="V41" s="14"/>
      <c r="W41" s="14"/>
      <c r="X41" s="12"/>
      <c r="Y41" s="14"/>
      <c r="Z41" s="14"/>
      <c r="AA41" s="14"/>
      <c r="AB41" s="14"/>
      <c r="AC41" s="12"/>
      <c r="AD41" s="36">
        <f>3*U39</f>
        <v>75</v>
      </c>
      <c r="AE41" s="35"/>
      <c r="AF41" s="35"/>
      <c r="AG41" s="14" t="s">
        <v>16</v>
      </c>
      <c r="AH41" s="25"/>
    </row>
    <row r="42" spans="4:34" ht="12.75">
      <c r="D42" s="115"/>
      <c r="E42" s="8" t="s">
        <v>16</v>
      </c>
      <c r="F42" s="8"/>
      <c r="G42" s="8"/>
      <c r="H42" s="7">
        <f>IF(F42&lt;&gt;"",(F42/G42),"")</f>
      </c>
      <c r="I42" s="17" t="str">
        <f>IF(F42=E$39,(2),"0")</f>
        <v>0</v>
      </c>
      <c r="J42" s="17">
        <f>IF(F42&lt;&gt;"",SUM(F39:F42),"")</f>
      </c>
      <c r="K42" s="17">
        <f>IF(F42&lt;&gt;"",SUM(G39:G42),"")</f>
      </c>
      <c r="L42" s="7">
        <f>IF(F42&lt;&gt;"",(J42/K42),"")</f>
      </c>
      <c r="M42" s="17">
        <f>IF(F42&lt;&gt;"",(4*M39),"")</f>
      </c>
      <c r="N42" s="27">
        <f>IF(F42&lt;&gt;"",(J42/M42),"")</f>
      </c>
      <c r="T42" s="39"/>
      <c r="U42" s="40"/>
      <c r="V42" s="40"/>
      <c r="W42" s="40"/>
      <c r="X42" s="41"/>
      <c r="Y42" s="40"/>
      <c r="Z42" s="40"/>
      <c r="AA42" s="40"/>
      <c r="AB42" s="40"/>
      <c r="AC42" s="41"/>
      <c r="AD42" s="40">
        <f>4*U39</f>
        <v>100</v>
      </c>
      <c r="AE42" s="23"/>
      <c r="AF42" s="23"/>
      <c r="AG42" s="40" t="s">
        <v>16</v>
      </c>
      <c r="AH42" s="25"/>
    </row>
    <row r="43" spans="9:34" ht="12.75">
      <c r="I43" s="16">
        <f>SUM(I39:I42)</f>
        <v>2</v>
      </c>
      <c r="M43" s="42" t="s">
        <v>16</v>
      </c>
      <c r="T43" s="39"/>
      <c r="U43" s="40"/>
      <c r="V43" s="40"/>
      <c r="W43" s="40"/>
      <c r="X43" s="41"/>
      <c r="Y43" s="40"/>
      <c r="Z43" s="40"/>
      <c r="AA43" s="40"/>
      <c r="AB43" s="40"/>
      <c r="AC43" s="41"/>
      <c r="AD43" s="30">
        <f>5*U39</f>
        <v>125</v>
      </c>
      <c r="AE43" s="23"/>
      <c r="AF43" s="35"/>
      <c r="AG43" s="14" t="s">
        <v>16</v>
      </c>
      <c r="AH43" s="25"/>
    </row>
    <row r="44" spans="4:36" ht="12.75">
      <c r="D44" s="6" t="s">
        <v>136</v>
      </c>
      <c r="E44" s="8">
        <v>15</v>
      </c>
      <c r="F44" s="8">
        <v>15</v>
      </c>
      <c r="G44" s="8">
        <v>34</v>
      </c>
      <c r="H44" s="7">
        <f>IF(F44&lt;&gt;"",(F44/G44),"")</f>
        <v>0.4411764705882353</v>
      </c>
      <c r="I44" s="17">
        <f>IF(F44=E$44,(2),"0")</f>
        <v>2</v>
      </c>
      <c r="J44" s="17">
        <f>IF(F44&lt;&gt;"",(F44),"")</f>
        <v>15</v>
      </c>
      <c r="K44" s="17">
        <f>IF(F44&lt;&gt;"",(G44),"")</f>
        <v>34</v>
      </c>
      <c r="L44" s="7">
        <f aca="true" t="shared" si="0" ref="L44:L107">IF(F44&lt;&gt;"",(J44/K44),"")</f>
        <v>0.4411764705882353</v>
      </c>
      <c r="M44" s="17">
        <f>IF(F44&lt;&gt;"",(E44),"")</f>
        <v>15</v>
      </c>
      <c r="N44" s="27">
        <f>IF(F44&lt;&gt;"",(J44/M44),"")</f>
        <v>1</v>
      </c>
      <c r="O44" s="6" t="s">
        <v>166</v>
      </c>
      <c r="T44" s="39"/>
      <c r="U44" s="40"/>
      <c r="V44" s="40"/>
      <c r="W44" s="40"/>
      <c r="X44" s="41"/>
      <c r="Y44" s="40"/>
      <c r="Z44" s="40"/>
      <c r="AA44" s="40"/>
      <c r="AB44" s="40"/>
      <c r="AC44" s="41"/>
      <c r="AD44" s="40"/>
      <c r="AE44" s="23"/>
      <c r="AF44" s="23"/>
      <c r="AG44" s="40" t="s">
        <v>16</v>
      </c>
      <c r="AH44" s="25"/>
      <c r="AJ44" s="104"/>
    </row>
    <row r="45" spans="4:36" ht="12.75">
      <c r="D45" s="114">
        <v>354566</v>
      </c>
      <c r="E45" s="7">
        <v>0.25</v>
      </c>
      <c r="F45" s="8">
        <v>7</v>
      </c>
      <c r="G45" s="8">
        <v>48</v>
      </c>
      <c r="H45" s="7">
        <f>IF(F45&lt;&gt;"",(F45/G45),"")</f>
        <v>0.14583333333333334</v>
      </c>
      <c r="I45" s="17" t="str">
        <f>IF(F45=E$44,(2),"0")</f>
        <v>0</v>
      </c>
      <c r="J45" s="17">
        <f>IF(F45&lt;&gt;"",SUM(F44:F45),"")</f>
        <v>22</v>
      </c>
      <c r="K45" s="17">
        <f>IF(F45&lt;&gt;"",SUM(G44:G45),"")</f>
        <v>82</v>
      </c>
      <c r="L45" s="7">
        <f t="shared" si="0"/>
        <v>0.2682926829268293</v>
      </c>
      <c r="M45" s="17">
        <f>IF(F45&lt;&gt;"",(2*M44),"")</f>
        <v>30</v>
      </c>
      <c r="N45" s="27">
        <f>IF(F45&lt;&gt;"",(J45/M45),"")</f>
        <v>0.7333333333333333</v>
      </c>
      <c r="O45" s="6" t="s">
        <v>128</v>
      </c>
      <c r="T45" s="16"/>
      <c r="U45" s="16"/>
      <c r="W45" s="16"/>
      <c r="X45" s="16"/>
      <c r="AC45" s="16"/>
      <c r="AJ45" s="104"/>
    </row>
    <row r="46" spans="4:36" ht="12.75">
      <c r="D46" s="115"/>
      <c r="E46" s="10" t="s">
        <v>16</v>
      </c>
      <c r="F46" s="8">
        <v>15</v>
      </c>
      <c r="G46" s="8">
        <v>42</v>
      </c>
      <c r="H46" s="7">
        <f>IF(F46&lt;&gt;"",(F46/G46),"")</f>
        <v>0.35714285714285715</v>
      </c>
      <c r="I46" s="17">
        <f>IF(F46=E$44,(2),"0")</f>
        <v>2</v>
      </c>
      <c r="J46" s="17">
        <f>IF(F46&lt;&gt;"",SUM(F44:F46),"")</f>
        <v>37</v>
      </c>
      <c r="K46" s="17">
        <f>IF(F46&lt;&gt;"",SUM(G44:G46),"")</f>
        <v>124</v>
      </c>
      <c r="L46" s="7">
        <f t="shared" si="0"/>
        <v>0.29838709677419356</v>
      </c>
      <c r="M46" s="17">
        <f>IF(F46&lt;&gt;"",(3*M44),"")</f>
        <v>45</v>
      </c>
      <c r="N46" s="27">
        <f>IF(F46&lt;&gt;"",(J46/M46),"")</f>
        <v>0.8222222222222222</v>
      </c>
      <c r="O46" s="6" t="s">
        <v>137</v>
      </c>
      <c r="T46" s="16"/>
      <c r="U46" s="16"/>
      <c r="W46" s="16"/>
      <c r="X46" s="16"/>
      <c r="AC46" s="16"/>
      <c r="AJ46" s="104"/>
    </row>
    <row r="47" spans="6:36" ht="12.75">
      <c r="F47" s="8"/>
      <c r="G47" s="8"/>
      <c r="H47" s="7">
        <f>IF(F47&lt;&gt;"",(F47/G47),"")</f>
      </c>
      <c r="I47" s="17" t="str">
        <f>IF(F47=E$44,(2),"0")</f>
        <v>0</v>
      </c>
      <c r="J47" s="17">
        <f>IF(F47&lt;&gt;"",SUM(F44:F47),"")</f>
      </c>
      <c r="K47" s="17">
        <f>IF(F47&lt;&gt;"",SUM(G44:G47),"")</f>
      </c>
      <c r="L47" s="7">
        <f t="shared" si="0"/>
      </c>
      <c r="M47" s="17">
        <f>IF(F47&lt;&gt;"",(4*M44),"")</f>
      </c>
      <c r="N47" s="27">
        <f>IF(F47&lt;&gt;"",(J47/M47),"")</f>
      </c>
      <c r="T47" s="16"/>
      <c r="U47" s="16"/>
      <c r="W47" s="16"/>
      <c r="X47" s="16"/>
      <c r="AC47" s="16"/>
      <c r="AJ47" s="104"/>
    </row>
    <row r="48" spans="9:36" ht="12.75">
      <c r="I48" s="16">
        <f>SUM(I44:I47)</f>
        <v>4</v>
      </c>
      <c r="M48" s="42" t="s">
        <v>16</v>
      </c>
      <c r="T48" s="16"/>
      <c r="U48" s="16"/>
      <c r="W48" s="16"/>
      <c r="X48" s="16"/>
      <c r="AC48" s="16"/>
      <c r="AJ48" s="104"/>
    </row>
    <row r="49" spans="6:36" ht="12.75" hidden="1">
      <c r="F49" s="8"/>
      <c r="G49" s="8"/>
      <c r="H49" s="7">
        <f>IF(F49&lt;&gt;"",(F49/G49),"")</f>
      </c>
      <c r="I49" s="17">
        <f>IF(F49=E$49,(2),"0")</f>
        <v>2</v>
      </c>
      <c r="J49" s="17">
        <f>IF(F49&lt;&gt;"",(F49),"")</f>
      </c>
      <c r="K49" s="17">
        <f>IF(F49&lt;&gt;"",(G49),"")</f>
      </c>
      <c r="L49" s="7">
        <f t="shared" si="0"/>
      </c>
      <c r="M49" s="17">
        <f>IF(F49&lt;&gt;"",(E49),"")</f>
      </c>
      <c r="N49" s="27">
        <f>IF(F49&lt;&gt;"",(J49/M49),"")</f>
      </c>
      <c r="T49" s="16"/>
      <c r="U49" s="16"/>
      <c r="W49" s="16"/>
      <c r="X49" s="16"/>
      <c r="AC49" s="16"/>
      <c r="AJ49" s="104"/>
    </row>
    <row r="50" spans="6:36" ht="12.75" hidden="1">
      <c r="F50" s="8"/>
      <c r="G50" s="8"/>
      <c r="H50" s="7">
        <f aca="true" t="shared" si="1" ref="H50:H114">IF(F50&lt;&gt;"",(F50/G50),"")</f>
      </c>
      <c r="I50" s="17">
        <f>IF(F50=E$49,(2),"0")</f>
        <v>2</v>
      </c>
      <c r="J50" s="17">
        <f>IF(F50&lt;&gt;"",SUM(F49:F50),"")</f>
      </c>
      <c r="K50" s="17">
        <f>IF(F50&lt;&gt;"",SUM(G49:G50),"")</f>
      </c>
      <c r="L50" s="7">
        <f t="shared" si="0"/>
      </c>
      <c r="M50" s="17">
        <f>IF(F50&lt;&gt;"",(2*M49),"")</f>
      </c>
      <c r="N50" s="27">
        <f>IF(F50&lt;&gt;"",(J50/M50),"")</f>
      </c>
      <c r="T50" s="16"/>
      <c r="U50" s="16"/>
      <c r="W50" s="16"/>
      <c r="X50" s="16"/>
      <c r="AC50" s="16"/>
      <c r="AJ50" s="104"/>
    </row>
    <row r="51" spans="6:29" ht="12.75" hidden="1">
      <c r="F51" s="8"/>
      <c r="G51" s="8"/>
      <c r="H51" s="7">
        <f t="shared" si="1"/>
      </c>
      <c r="I51" s="17">
        <f>IF(F51=E$49,(2),"0")</f>
        <v>2</v>
      </c>
      <c r="J51" s="17">
        <f>IF(F51&lt;&gt;"",SUM(F49:F51),"")</f>
      </c>
      <c r="K51" s="17">
        <f>IF(F51&lt;&gt;"",SUM(G49:G51),"")</f>
      </c>
      <c r="L51" s="7">
        <f t="shared" si="0"/>
      </c>
      <c r="M51" s="17">
        <f>IF(F51&lt;&gt;"",(3*M49),"")</f>
      </c>
      <c r="N51" s="27">
        <f>IF(F51&lt;&gt;"",(J51/M51),"")</f>
      </c>
      <c r="T51" s="16"/>
      <c r="U51" s="16"/>
      <c r="W51" s="16"/>
      <c r="X51" s="16"/>
      <c r="AC51" s="16"/>
    </row>
    <row r="52" spans="6:14" ht="12.75" hidden="1">
      <c r="F52" s="8"/>
      <c r="G52" s="8"/>
      <c r="H52" s="7">
        <f t="shared" si="1"/>
      </c>
      <c r="I52" s="17">
        <f>IF(F52=E$49,(2),"0")</f>
        <v>2</v>
      </c>
      <c r="J52" s="17">
        <f>IF(F52&lt;&gt;"",SUM(F49:F52),"")</f>
      </c>
      <c r="K52" s="17">
        <f>IF(F52&lt;&gt;"",SUM(G49:G52),"")</f>
      </c>
      <c r="L52" s="7">
        <f t="shared" si="0"/>
      </c>
      <c r="M52" s="17">
        <f>IF(F52&lt;&gt;"",(4*M49),"")</f>
      </c>
      <c r="N52" s="27">
        <f>IF(F52&lt;&gt;"",(J52/M52),"")</f>
      </c>
    </row>
    <row r="53" spans="9:13" ht="12.75" hidden="1">
      <c r="I53" s="16">
        <f>SUM(I49:I52)</f>
        <v>8</v>
      </c>
      <c r="M53" s="42" t="s">
        <v>16</v>
      </c>
    </row>
    <row r="54" spans="3:16" ht="12.75">
      <c r="C54" s="10" t="s">
        <v>42</v>
      </c>
      <c r="D54" s="6" t="s">
        <v>81</v>
      </c>
      <c r="E54" s="8">
        <v>25</v>
      </c>
      <c r="F54" s="8">
        <v>25</v>
      </c>
      <c r="G54" s="8">
        <v>62</v>
      </c>
      <c r="H54" s="7">
        <f t="shared" si="1"/>
        <v>0.4032258064516129</v>
      </c>
      <c r="I54" s="17">
        <f>IF(F54=E$54,(2),"0")</f>
        <v>2</v>
      </c>
      <c r="J54" s="17">
        <f>IF(F54&lt;&gt;"",(F54),"")</f>
        <v>25</v>
      </c>
      <c r="K54" s="17">
        <f>IF(F54&lt;&gt;"",(G54),"")</f>
        <v>62</v>
      </c>
      <c r="L54" s="7">
        <f t="shared" si="0"/>
        <v>0.4032258064516129</v>
      </c>
      <c r="M54" s="17">
        <f>IF(F54&lt;&gt;"",(E54),"")</f>
        <v>25</v>
      </c>
      <c r="N54" s="27">
        <f>IF(F54&lt;&gt;"",(J54/M54),"")</f>
        <v>1</v>
      </c>
      <c r="O54" s="6" t="s">
        <v>118</v>
      </c>
      <c r="P54" s="3"/>
    </row>
    <row r="55" spans="4:16" ht="12.75">
      <c r="D55" s="114">
        <v>35129</v>
      </c>
      <c r="E55" s="7">
        <v>0.45</v>
      </c>
      <c r="F55" s="8">
        <v>25</v>
      </c>
      <c r="G55" s="8">
        <v>61</v>
      </c>
      <c r="H55" s="7">
        <f t="shared" si="1"/>
        <v>0.4098360655737705</v>
      </c>
      <c r="I55" s="17">
        <f>IF(F55=E$54,(2),"0")</f>
        <v>2</v>
      </c>
      <c r="J55" s="17">
        <f>IF(F55&lt;&gt;"",SUM(F54:F55),"")</f>
        <v>50</v>
      </c>
      <c r="K55" s="17">
        <f>IF(F55&lt;&gt;"",SUM(G54:G55),"")</f>
        <v>123</v>
      </c>
      <c r="L55" s="7">
        <f t="shared" si="0"/>
        <v>0.4065040650406504</v>
      </c>
      <c r="M55" s="17">
        <f>IF(F55&lt;&gt;"",(2*M54),"")</f>
        <v>50</v>
      </c>
      <c r="N55" s="27">
        <f>IF(F55&lt;&gt;"",(J55/M55),"")</f>
        <v>1</v>
      </c>
      <c r="O55" s="6" t="s">
        <v>169</v>
      </c>
      <c r="P55" s="3"/>
    </row>
    <row r="56" spans="4:16" ht="12.75">
      <c r="D56" s="115" t="s">
        <v>16</v>
      </c>
      <c r="E56" s="17" t="s">
        <v>16</v>
      </c>
      <c r="F56" s="8">
        <v>15</v>
      </c>
      <c r="G56" s="8">
        <v>50</v>
      </c>
      <c r="H56" s="7">
        <f t="shared" si="1"/>
        <v>0.3</v>
      </c>
      <c r="I56" s="17" t="str">
        <f>IF(F56=E$54,(2),"0")</f>
        <v>0</v>
      </c>
      <c r="J56" s="17">
        <f>IF(F56&lt;&gt;"",SUM(F54:F56),"")</f>
        <v>65</v>
      </c>
      <c r="K56" s="17">
        <f>IF(F56&lt;&gt;"",SUM(G54:G56),"")</f>
        <v>173</v>
      </c>
      <c r="L56" s="7">
        <f t="shared" si="0"/>
        <v>0.37572254335260113</v>
      </c>
      <c r="M56" s="17">
        <f>IF(F56&lt;&gt;"",(3*M54),"")</f>
        <v>75</v>
      </c>
      <c r="N56" s="27">
        <f>IF(F56&lt;&gt;"",(J56/M56),"")</f>
        <v>0.8666666666666667</v>
      </c>
      <c r="O56" s="6" t="s">
        <v>167</v>
      </c>
      <c r="P56" s="3"/>
    </row>
    <row r="57" spans="4:16" ht="12.75">
      <c r="D57" s="115" t="s">
        <v>16</v>
      </c>
      <c r="E57" s="8" t="s">
        <v>16</v>
      </c>
      <c r="I57" s="16">
        <f>SUM(I54:I56)</f>
        <v>4</v>
      </c>
      <c r="M57" s="42" t="s">
        <v>16</v>
      </c>
      <c r="P57" s="3"/>
    </row>
    <row r="58" spans="4:15" ht="12.75">
      <c r="D58" s="6" t="s">
        <v>167</v>
      </c>
      <c r="E58" s="8">
        <v>17</v>
      </c>
      <c r="F58" s="8">
        <v>6</v>
      </c>
      <c r="G58" s="8">
        <v>51</v>
      </c>
      <c r="H58" s="7">
        <f t="shared" si="1"/>
        <v>0.11764705882352941</v>
      </c>
      <c r="I58" s="17" t="str">
        <f>IF(F58=E$58,(2),"0")</f>
        <v>0</v>
      </c>
      <c r="J58" s="17">
        <f>IF(F58&lt;&gt;"",(F58),"")</f>
        <v>6</v>
      </c>
      <c r="K58" s="17">
        <f>IF(F58&lt;&gt;"",(G58),"")</f>
        <v>51</v>
      </c>
      <c r="L58" s="7">
        <f t="shared" si="0"/>
        <v>0.11764705882352941</v>
      </c>
      <c r="M58" s="17">
        <f>IF(F58&lt;&gt;"",(E58),"")</f>
        <v>17</v>
      </c>
      <c r="N58" s="27">
        <f>IF(F58&lt;&gt;"",(J58/M58),"")</f>
        <v>0.35294117647058826</v>
      </c>
      <c r="O58" s="6" t="s">
        <v>118</v>
      </c>
    </row>
    <row r="59" spans="4:15" ht="12.75">
      <c r="D59" s="114" t="s">
        <v>168</v>
      </c>
      <c r="E59" s="7">
        <v>0.3</v>
      </c>
      <c r="F59" s="8">
        <v>17</v>
      </c>
      <c r="G59" s="8">
        <v>38</v>
      </c>
      <c r="H59" s="7">
        <f t="shared" si="1"/>
        <v>0.4473684210526316</v>
      </c>
      <c r="I59" s="17">
        <f>IF(F59=E$58,(2),"0")</f>
        <v>2</v>
      </c>
      <c r="J59" s="17">
        <f>IF(F59&lt;&gt;"",SUM(F58:F59),"")</f>
        <v>23</v>
      </c>
      <c r="K59" s="17">
        <f>IF(F59&lt;&gt;"",SUM(G58:G59),"")</f>
        <v>89</v>
      </c>
      <c r="L59" s="7">
        <f t="shared" si="0"/>
        <v>0.25842696629213485</v>
      </c>
      <c r="M59" s="17">
        <f>IF(F59&lt;&gt;"",(2*M58),"")</f>
        <v>34</v>
      </c>
      <c r="N59" s="27">
        <f>IF(F59&lt;&gt;"",(J59/M59),"")</f>
        <v>0.6764705882352942</v>
      </c>
      <c r="O59" s="6" t="s">
        <v>169</v>
      </c>
    </row>
    <row r="60" spans="6:15" ht="12.75">
      <c r="F60" s="8">
        <v>17</v>
      </c>
      <c r="G60" s="8">
        <v>50</v>
      </c>
      <c r="H60" s="7">
        <f t="shared" si="1"/>
        <v>0.34</v>
      </c>
      <c r="I60" s="17">
        <f>IF(F60=E$58,(2),"0")</f>
        <v>2</v>
      </c>
      <c r="J60" s="17">
        <f>IF(F60&lt;&gt;"",SUM(F58:F60),"")</f>
        <v>40</v>
      </c>
      <c r="K60" s="17">
        <f>IF(F60&lt;&gt;"",SUM(G58:G60),"")</f>
        <v>139</v>
      </c>
      <c r="L60" s="7">
        <f t="shared" si="0"/>
        <v>0.28776978417266186</v>
      </c>
      <c r="M60" s="17">
        <f>IF(F60&lt;&gt;"",(3*M58),"")</f>
        <v>51</v>
      </c>
      <c r="N60" s="27">
        <f>IF(F60&lt;&gt;"",(J60/M60),"")</f>
        <v>0.7843137254901961</v>
      </c>
      <c r="O60" s="6" t="s">
        <v>81</v>
      </c>
    </row>
    <row r="61" spans="9:13" ht="12.75">
      <c r="I61" s="16">
        <f>SUM(I58:I60)</f>
        <v>4</v>
      </c>
      <c r="M61" s="42" t="s">
        <v>16</v>
      </c>
    </row>
    <row r="62" spans="4:15" ht="12.75">
      <c r="D62" s="6" t="s">
        <v>118</v>
      </c>
      <c r="E62" s="8">
        <v>15</v>
      </c>
      <c r="F62" s="8">
        <v>15</v>
      </c>
      <c r="G62" s="8">
        <v>51</v>
      </c>
      <c r="H62" s="7">
        <f t="shared" si="1"/>
        <v>0.29411764705882354</v>
      </c>
      <c r="I62" s="17">
        <f>IF(F62=E$62,(2),"0")</f>
        <v>2</v>
      </c>
      <c r="J62" s="17">
        <f>IF(F62&lt;&gt;"",(F62),"")</f>
        <v>15</v>
      </c>
      <c r="K62" s="17">
        <f>IF(F62&lt;&gt;"",(G62),"")</f>
        <v>51</v>
      </c>
      <c r="L62" s="7">
        <f t="shared" si="0"/>
        <v>0.29411764705882354</v>
      </c>
      <c r="M62" s="17">
        <f>IF(F62&lt;&gt;"",(E62),"")</f>
        <v>15</v>
      </c>
      <c r="N62" s="27">
        <f>IF(F62&lt;&gt;"",(J62/M62),"")</f>
        <v>1</v>
      </c>
      <c r="O62" s="6" t="s">
        <v>167</v>
      </c>
    </row>
    <row r="63" spans="4:15" ht="12.75">
      <c r="D63" s="114">
        <v>354743</v>
      </c>
      <c r="E63" s="7">
        <v>0.25</v>
      </c>
      <c r="F63" s="8">
        <v>9</v>
      </c>
      <c r="G63" s="8">
        <v>62</v>
      </c>
      <c r="H63" s="7">
        <f t="shared" si="1"/>
        <v>0.14516129032258066</v>
      </c>
      <c r="I63" s="17" t="str">
        <f>IF(F63=E$62,(2),"0")</f>
        <v>0</v>
      </c>
      <c r="J63" s="17">
        <f>IF(F63&lt;&gt;"",SUM(F62:F63),"")</f>
        <v>24</v>
      </c>
      <c r="K63" s="17">
        <f>IF(F63&lt;&gt;"",SUM(G62:G63),"")</f>
        <v>113</v>
      </c>
      <c r="L63" s="7">
        <f t="shared" si="0"/>
        <v>0.21238938053097345</v>
      </c>
      <c r="M63" s="17">
        <f>IF(F63&lt;&gt;"",(2*M62),"")</f>
        <v>30</v>
      </c>
      <c r="N63" s="27">
        <f>IF(F63&lt;&gt;"",(J63/M63),"")</f>
        <v>0.8</v>
      </c>
      <c r="O63" s="6" t="s">
        <v>81</v>
      </c>
    </row>
    <row r="64" spans="6:15" ht="12.75">
      <c r="F64" s="8">
        <v>15</v>
      </c>
      <c r="G64" s="8">
        <v>50</v>
      </c>
      <c r="H64" s="7">
        <f t="shared" si="1"/>
        <v>0.3</v>
      </c>
      <c r="I64" s="17">
        <f>IF(F64=E$62,(2),"0")</f>
        <v>2</v>
      </c>
      <c r="J64" s="17">
        <f>IF(F64&lt;&gt;"",SUM(F62:F64),"")</f>
        <v>39</v>
      </c>
      <c r="K64" s="17">
        <f>IF(F64&lt;&gt;"",SUM(G62:G64),"")</f>
        <v>163</v>
      </c>
      <c r="L64" s="7">
        <f t="shared" si="0"/>
        <v>0.2392638036809816</v>
      </c>
      <c r="M64" s="17">
        <f>IF(F64&lt;&gt;"",(3*M62),"")</f>
        <v>45</v>
      </c>
      <c r="N64" s="27">
        <f>IF(F64&lt;&gt;"",(J64/M64),"")</f>
        <v>0.8666666666666667</v>
      </c>
      <c r="O64" s="6" t="s">
        <v>169</v>
      </c>
    </row>
    <row r="65" spans="9:13" ht="12.75">
      <c r="I65" s="16">
        <f>SUM(I62:I64)</f>
        <v>4</v>
      </c>
      <c r="M65" s="42" t="s">
        <v>16</v>
      </c>
    </row>
    <row r="66" spans="4:15" ht="12.75">
      <c r="D66" s="6" t="s">
        <v>169</v>
      </c>
      <c r="E66" s="8">
        <v>15</v>
      </c>
      <c r="F66" s="8">
        <v>14</v>
      </c>
      <c r="G66" s="8">
        <v>38</v>
      </c>
      <c r="H66" s="7">
        <f t="shared" si="1"/>
        <v>0.3684210526315789</v>
      </c>
      <c r="I66" s="17" t="str">
        <f>IF(F66=E$66,(2),"0")</f>
        <v>0</v>
      </c>
      <c r="J66" s="17">
        <f>IF(F66&lt;&gt;"",(F66),"")</f>
        <v>14</v>
      </c>
      <c r="K66" s="17">
        <f>IF(F66&lt;&gt;"",(G66),"")</f>
        <v>38</v>
      </c>
      <c r="L66" s="7">
        <f t="shared" si="0"/>
        <v>0.3684210526315789</v>
      </c>
      <c r="M66" s="17">
        <f>IF(F66&lt;&gt;"",(E66),"")</f>
        <v>15</v>
      </c>
      <c r="N66" s="27">
        <f>IF(F66&lt;&gt;"",(J66/M66),"")</f>
        <v>0.9333333333333333</v>
      </c>
      <c r="O66" s="6" t="s">
        <v>167</v>
      </c>
    </row>
    <row r="67" spans="4:15" ht="12.75">
      <c r="D67" s="6">
        <v>353654</v>
      </c>
      <c r="E67" s="7">
        <v>0.25</v>
      </c>
      <c r="F67" s="8">
        <v>9</v>
      </c>
      <c r="G67" s="8">
        <v>61</v>
      </c>
      <c r="H67" s="7">
        <f t="shared" si="1"/>
        <v>0.14754098360655737</v>
      </c>
      <c r="I67" s="17" t="str">
        <f>IF(F67=E$66,(2),"0")</f>
        <v>0</v>
      </c>
      <c r="J67" s="17">
        <f>IF(F67&lt;&gt;"",SUM(F66:F67),"")</f>
        <v>23</v>
      </c>
      <c r="K67" s="17">
        <f>IF(F67&lt;&gt;"",SUM(G66:G67),"")</f>
        <v>99</v>
      </c>
      <c r="L67" s="7">
        <f t="shared" si="0"/>
        <v>0.23232323232323232</v>
      </c>
      <c r="M67" s="17">
        <f>IF(F67&lt;&gt;"",(2*M66),"")</f>
        <v>30</v>
      </c>
      <c r="N67" s="27">
        <f>IF(F67&lt;&gt;"",(J67/M67),"")</f>
        <v>0.7666666666666667</v>
      </c>
      <c r="O67" s="6" t="s">
        <v>81</v>
      </c>
    </row>
    <row r="68" spans="4:15" ht="12.75">
      <c r="D68" s="115" t="s">
        <v>16</v>
      </c>
      <c r="E68" s="10" t="s">
        <v>16</v>
      </c>
      <c r="F68" s="8">
        <v>8</v>
      </c>
      <c r="G68" s="8">
        <v>50</v>
      </c>
      <c r="H68" s="7">
        <f t="shared" si="1"/>
        <v>0.16</v>
      </c>
      <c r="I68" s="17" t="str">
        <f>IF(F68=E$66,(2),"0")</f>
        <v>0</v>
      </c>
      <c r="J68" s="17">
        <f>IF(F68&lt;&gt;"",SUM(F66:F68),"")</f>
        <v>31</v>
      </c>
      <c r="K68" s="17">
        <f>IF(F68&lt;&gt;"",SUM(G66:G68),"")</f>
        <v>149</v>
      </c>
      <c r="L68" s="7">
        <f t="shared" si="0"/>
        <v>0.2080536912751678</v>
      </c>
      <c r="M68" s="17">
        <f>IF(F68&lt;&gt;"",(3*M66),"")</f>
        <v>45</v>
      </c>
      <c r="N68" s="27">
        <f>IF(F68&lt;&gt;"",(J68/M68),"")</f>
        <v>0.6888888888888889</v>
      </c>
      <c r="O68" s="6" t="s">
        <v>118</v>
      </c>
    </row>
    <row r="69" spans="9:13" ht="12.75">
      <c r="I69" s="16">
        <f>SUM(I66:I68)</f>
        <v>0</v>
      </c>
      <c r="M69" s="42" t="s">
        <v>16</v>
      </c>
    </row>
    <row r="70" spans="3:17" ht="12.75">
      <c r="C70" s="10" t="s">
        <v>43</v>
      </c>
      <c r="D70" s="6" t="s">
        <v>87</v>
      </c>
      <c r="E70" s="8">
        <v>27</v>
      </c>
      <c r="F70" s="8">
        <v>24</v>
      </c>
      <c r="G70" s="8">
        <v>55</v>
      </c>
      <c r="H70" s="7">
        <f t="shared" si="1"/>
        <v>0.43636363636363634</v>
      </c>
      <c r="I70" s="17" t="str">
        <f>IF(F70=E$70,(2),"0")</f>
        <v>0</v>
      </c>
      <c r="J70" s="17">
        <f>IF(F70&lt;&gt;"",(F70),"")</f>
        <v>24</v>
      </c>
      <c r="K70" s="17">
        <f>IF(F70&lt;&gt;"",(G70),"")</f>
        <v>55</v>
      </c>
      <c r="L70" s="7">
        <f t="shared" si="0"/>
        <v>0.43636363636363634</v>
      </c>
      <c r="M70" s="17">
        <f>IF(F70&lt;&gt;"",(E70),"")</f>
        <v>27</v>
      </c>
      <c r="N70" s="27">
        <f>IF(F70&lt;&gt;"",(J70/M70),"")</f>
        <v>0.8888888888888888</v>
      </c>
      <c r="O70" s="6" t="s">
        <v>122</v>
      </c>
      <c r="P70" s="3"/>
      <c r="Q70" s="42" t="s">
        <v>16</v>
      </c>
    </row>
    <row r="71" spans="4:17" ht="12.75">
      <c r="D71" s="115">
        <v>352735</v>
      </c>
      <c r="E71" s="4">
        <v>0.5</v>
      </c>
      <c r="F71" s="8">
        <v>27</v>
      </c>
      <c r="G71" s="8">
        <v>61</v>
      </c>
      <c r="H71" s="7">
        <f t="shared" si="1"/>
        <v>0.4426229508196721</v>
      </c>
      <c r="I71" s="17">
        <f>IF(F71=E$70,(2),"0")</f>
        <v>2</v>
      </c>
      <c r="J71" s="17">
        <f>IF(F71&lt;&gt;"",SUM(F70:F71),"")</f>
        <v>51</v>
      </c>
      <c r="K71" s="17">
        <f>IF(F71&lt;&gt;"",SUM(G70:G71),"")</f>
        <v>116</v>
      </c>
      <c r="L71" s="7">
        <f t="shared" si="0"/>
        <v>0.4396551724137931</v>
      </c>
      <c r="M71" s="17">
        <f>IF(F71&lt;&gt;"",(2*M70),"")</f>
        <v>54</v>
      </c>
      <c r="N71" s="27">
        <f>IF(F71&lt;&gt;"",(J71/M71),"")</f>
        <v>0.9444444444444444</v>
      </c>
      <c r="O71" s="6" t="s">
        <v>126</v>
      </c>
      <c r="P71" s="3"/>
      <c r="Q71" s="42" t="s">
        <v>16</v>
      </c>
    </row>
    <row r="72" spans="4:18" ht="12.75">
      <c r="D72" s="115"/>
      <c r="E72" s="10" t="s">
        <v>16</v>
      </c>
      <c r="F72" s="8">
        <v>12</v>
      </c>
      <c r="G72" s="8">
        <v>58</v>
      </c>
      <c r="H72" s="7">
        <f t="shared" si="1"/>
        <v>0.20689655172413793</v>
      </c>
      <c r="I72" s="17" t="str">
        <f>IF(F72=E$70,(2),"0")</f>
        <v>0</v>
      </c>
      <c r="J72" s="17">
        <f>IF(F72&lt;&gt;"",SUM(F70:F72),"")</f>
        <v>63</v>
      </c>
      <c r="K72" s="17">
        <f>IF(F72&lt;&gt;"",SUM(G70:G72),"")</f>
        <v>174</v>
      </c>
      <c r="L72" s="7">
        <f t="shared" si="0"/>
        <v>0.3620689655172414</v>
      </c>
      <c r="M72" s="17">
        <f>IF(F72&lt;&gt;"",(3*M70),"")</f>
        <v>81</v>
      </c>
      <c r="N72" s="27">
        <f>IF(F72&lt;&gt;"",(J72/M72),"")</f>
        <v>0.7777777777777778</v>
      </c>
      <c r="O72" s="6" t="s">
        <v>135</v>
      </c>
      <c r="P72" s="3"/>
      <c r="Q72" s="17" t="s">
        <v>16</v>
      </c>
      <c r="R72" s="2" t="s">
        <v>16</v>
      </c>
    </row>
    <row r="73" spans="4:18" ht="12.75">
      <c r="D73" s="6" t="s">
        <v>16</v>
      </c>
      <c r="I73" s="16">
        <f>SUM(I70:I72)</f>
        <v>2</v>
      </c>
      <c r="M73" s="42" t="s">
        <v>16</v>
      </c>
      <c r="P73" s="3"/>
      <c r="Q73" s="17" t="s">
        <v>16</v>
      </c>
      <c r="R73" s="2" t="s">
        <v>16</v>
      </c>
    </row>
    <row r="74" spans="4:18" ht="12.75">
      <c r="D74" s="6" t="s">
        <v>135</v>
      </c>
      <c r="E74" s="8">
        <v>17</v>
      </c>
      <c r="F74" s="8">
        <v>17</v>
      </c>
      <c r="G74" s="8">
        <v>29</v>
      </c>
      <c r="H74" s="7">
        <f t="shared" si="1"/>
        <v>0.5862068965517241</v>
      </c>
      <c r="I74" s="17">
        <f>IF(F74=E$74,(2),"0")</f>
        <v>2</v>
      </c>
      <c r="J74" s="17">
        <f>IF(F74&lt;&gt;"",(F74),"")</f>
        <v>17</v>
      </c>
      <c r="K74" s="17">
        <f>IF(F74&lt;&gt;"",(G74),"")</f>
        <v>29</v>
      </c>
      <c r="L74" s="7">
        <f t="shared" si="0"/>
        <v>0.5862068965517241</v>
      </c>
      <c r="M74" s="17">
        <f>IF(F74&lt;&gt;"",(E74),"")</f>
        <v>17</v>
      </c>
      <c r="N74" s="27">
        <f>IF(F74&lt;&gt;"",(J74/M74),"")</f>
        <v>1</v>
      </c>
      <c r="O74" s="6" t="s">
        <v>122</v>
      </c>
      <c r="P74" s="56"/>
      <c r="Q74" s="17" t="s">
        <v>16</v>
      </c>
      <c r="R74" s="2" t="s">
        <v>16</v>
      </c>
    </row>
    <row r="75" spans="4:18" ht="12.75">
      <c r="D75" s="6">
        <v>395243</v>
      </c>
      <c r="E75" s="7">
        <v>0.3</v>
      </c>
      <c r="F75" s="8">
        <v>17</v>
      </c>
      <c r="G75" s="8">
        <v>44</v>
      </c>
      <c r="H75" s="7">
        <f t="shared" si="1"/>
        <v>0.38636363636363635</v>
      </c>
      <c r="I75" s="17">
        <f>IF(F75=E$74,(2),"0")</f>
        <v>2</v>
      </c>
      <c r="J75" s="17">
        <f>IF(F75&lt;&gt;"",SUM(F74:F75),"")</f>
        <v>34</v>
      </c>
      <c r="K75" s="17">
        <f>IF(F75&lt;&gt;"",SUM(G74:G75),"")</f>
        <v>73</v>
      </c>
      <c r="L75" s="7">
        <f t="shared" si="0"/>
        <v>0.4657534246575342</v>
      </c>
      <c r="M75" s="17">
        <f>IF(F75&lt;&gt;"",(2*M74),"")</f>
        <v>34</v>
      </c>
      <c r="N75" s="27">
        <f>IF(F75&lt;&gt;"",(J75/M75),"")</f>
        <v>1</v>
      </c>
      <c r="O75" s="6" t="s">
        <v>126</v>
      </c>
      <c r="P75" s="56"/>
      <c r="Q75" s="17" t="s">
        <v>16</v>
      </c>
      <c r="R75" s="2" t="s">
        <v>16</v>
      </c>
    </row>
    <row r="76" spans="6:18" ht="12.75">
      <c r="F76" s="8">
        <v>17</v>
      </c>
      <c r="G76" s="8">
        <v>58</v>
      </c>
      <c r="H76" s="7">
        <f t="shared" si="1"/>
        <v>0.29310344827586204</v>
      </c>
      <c r="I76" s="17">
        <f>IF(F76=E$74,(2),"0")</f>
        <v>2</v>
      </c>
      <c r="J76" s="17">
        <f>IF(F76&lt;&gt;"",SUM(F74:F76),"")</f>
        <v>51</v>
      </c>
      <c r="K76" s="17">
        <f>IF(F76&lt;&gt;"",SUM(G74:G76),"")</f>
        <v>131</v>
      </c>
      <c r="L76" s="7">
        <f t="shared" si="0"/>
        <v>0.3893129770992366</v>
      </c>
      <c r="M76" s="17">
        <f>IF(F76&lt;&gt;"",(3*M74),"")</f>
        <v>51</v>
      </c>
      <c r="N76" s="27">
        <f>IF(F76&lt;&gt;"",(J76/M76),"")</f>
        <v>1</v>
      </c>
      <c r="O76" s="6" t="s">
        <v>87</v>
      </c>
      <c r="P76" s="56"/>
      <c r="Q76" s="17" t="s">
        <v>16</v>
      </c>
      <c r="R76" s="2" t="s">
        <v>16</v>
      </c>
    </row>
    <row r="77" spans="9:18" ht="12.75">
      <c r="I77" s="16">
        <f>SUM(I74:I76)</f>
        <v>6</v>
      </c>
      <c r="M77" s="42" t="s">
        <v>16</v>
      </c>
      <c r="P77" s="56"/>
      <c r="Q77" s="17" t="s">
        <v>16</v>
      </c>
      <c r="R77" s="2" t="s">
        <v>16</v>
      </c>
    </row>
    <row r="78" spans="4:18" ht="12.75">
      <c r="D78" s="6" t="s">
        <v>126</v>
      </c>
      <c r="E78" s="8">
        <v>15</v>
      </c>
      <c r="F78" s="8">
        <v>10</v>
      </c>
      <c r="G78" s="8">
        <v>44</v>
      </c>
      <c r="H78" s="7">
        <f t="shared" si="1"/>
        <v>0.22727272727272727</v>
      </c>
      <c r="I78" s="17" t="str">
        <f>IF(F78=E$78,(2),"0")</f>
        <v>0</v>
      </c>
      <c r="J78" s="17">
        <f>IF(F78&lt;&gt;"",(F78),"")</f>
        <v>10</v>
      </c>
      <c r="K78" s="17">
        <f>IF(F78&lt;&gt;"",(G78),"")</f>
        <v>44</v>
      </c>
      <c r="L78" s="7">
        <f t="shared" si="0"/>
        <v>0.22727272727272727</v>
      </c>
      <c r="M78" s="17">
        <f>IF(F78&lt;&gt;"",(E78),"")</f>
        <v>15</v>
      </c>
      <c r="N78" s="27">
        <f>IF(F78&lt;&gt;"",(J78/M78),"")</f>
        <v>0.6666666666666666</v>
      </c>
      <c r="O78" s="6" t="s">
        <v>135</v>
      </c>
      <c r="P78" s="56"/>
      <c r="Q78" s="17" t="s">
        <v>16</v>
      </c>
      <c r="R78" s="2" t="s">
        <v>16</v>
      </c>
    </row>
    <row r="79" spans="4:18" ht="12.75">
      <c r="D79" s="6">
        <v>356023</v>
      </c>
      <c r="E79" s="7">
        <v>0.25</v>
      </c>
      <c r="F79" s="8">
        <v>9</v>
      </c>
      <c r="G79" s="8">
        <v>43</v>
      </c>
      <c r="H79" s="7">
        <f t="shared" si="1"/>
        <v>0.20930232558139536</v>
      </c>
      <c r="I79" s="17" t="str">
        <f>IF(F79=E$78,(2),"0")</f>
        <v>0</v>
      </c>
      <c r="J79" s="17">
        <f>IF(F79&lt;&gt;"",SUM(F78:F79),"")</f>
        <v>19</v>
      </c>
      <c r="K79" s="17">
        <f>IF(F79&lt;&gt;"",SUM(G78:G79),"")</f>
        <v>87</v>
      </c>
      <c r="L79" s="7">
        <f t="shared" si="0"/>
        <v>0.21839080459770116</v>
      </c>
      <c r="M79" s="17">
        <f>IF(F79&lt;&gt;"",(2*M78),"")</f>
        <v>30</v>
      </c>
      <c r="N79" s="27">
        <f>IF(F79&lt;&gt;"",(J79/M79),"")</f>
        <v>0.6333333333333333</v>
      </c>
      <c r="O79" s="6" t="s">
        <v>122</v>
      </c>
      <c r="P79" s="56"/>
      <c r="Q79" s="17" t="s">
        <v>16</v>
      </c>
      <c r="R79" s="2" t="s">
        <v>16</v>
      </c>
    </row>
    <row r="80" spans="6:18" ht="12.75">
      <c r="F80" s="8">
        <v>14</v>
      </c>
      <c r="G80" s="8">
        <v>61</v>
      </c>
      <c r="H80" s="7">
        <f t="shared" si="1"/>
        <v>0.22950819672131148</v>
      </c>
      <c r="I80" s="17" t="str">
        <f>IF(F80=E$78,(2),"0")</f>
        <v>0</v>
      </c>
      <c r="J80" s="17">
        <f>IF(F80&lt;&gt;"",SUM(F78:F80),"")</f>
        <v>33</v>
      </c>
      <c r="K80" s="17">
        <f>IF(F80&lt;&gt;"",SUM(G78:G80),"")</f>
        <v>148</v>
      </c>
      <c r="L80" s="7">
        <f t="shared" si="0"/>
        <v>0.22297297297297297</v>
      </c>
      <c r="M80" s="17">
        <f>IF(F80&lt;&gt;"",(3*M78),"")</f>
        <v>45</v>
      </c>
      <c r="N80" s="27">
        <f>IF(F80&lt;&gt;"",(J80/M80),"")</f>
        <v>0.7333333333333333</v>
      </c>
      <c r="O80" s="6" t="s">
        <v>87</v>
      </c>
      <c r="P80" s="56"/>
      <c r="Q80" s="17" t="s">
        <v>16</v>
      </c>
      <c r="R80" s="2" t="s">
        <v>16</v>
      </c>
    </row>
    <row r="81" spans="9:18" ht="12.75">
      <c r="I81" s="16">
        <f>SUM(I78:I80)</f>
        <v>0</v>
      </c>
      <c r="M81" s="42" t="s">
        <v>16</v>
      </c>
      <c r="P81" s="56"/>
      <c r="Q81" s="17" t="s">
        <v>16</v>
      </c>
      <c r="R81" s="2" t="s">
        <v>16</v>
      </c>
    </row>
    <row r="82" spans="4:18" ht="12.75">
      <c r="D82" s="6" t="s">
        <v>122</v>
      </c>
      <c r="E82" s="8">
        <v>15</v>
      </c>
      <c r="F82" s="8">
        <v>9</v>
      </c>
      <c r="G82" s="8">
        <v>29</v>
      </c>
      <c r="H82" s="7">
        <f t="shared" si="1"/>
        <v>0.3103448275862069</v>
      </c>
      <c r="I82" s="17" t="str">
        <f>IF(F82=E$82,(2),"0")</f>
        <v>0</v>
      </c>
      <c r="J82" s="17">
        <f>IF(F82&lt;&gt;"",(F82),"")</f>
        <v>9</v>
      </c>
      <c r="K82" s="17">
        <f>IF(F82&lt;&gt;"",(G82),"")</f>
        <v>29</v>
      </c>
      <c r="L82" s="7">
        <f t="shared" si="0"/>
        <v>0.3103448275862069</v>
      </c>
      <c r="M82" s="17">
        <f>IF(F82&lt;&gt;"",(E82),"")</f>
        <v>15</v>
      </c>
      <c r="N82" s="27">
        <f>IF(F82&lt;&gt;"",(J82/M82),"")</f>
        <v>0.6</v>
      </c>
      <c r="O82" s="6" t="s">
        <v>135</v>
      </c>
      <c r="P82" s="56"/>
      <c r="Q82" s="17" t="s">
        <v>16</v>
      </c>
      <c r="R82" s="2" t="s">
        <v>16</v>
      </c>
    </row>
    <row r="83" spans="4:18" ht="12.75">
      <c r="D83" s="114">
        <v>353353</v>
      </c>
      <c r="E83" s="7">
        <v>0.25</v>
      </c>
      <c r="F83" s="8">
        <v>15</v>
      </c>
      <c r="G83" s="8">
        <v>43</v>
      </c>
      <c r="H83" s="7">
        <f t="shared" si="1"/>
        <v>0.3488372093023256</v>
      </c>
      <c r="I83" s="17">
        <f>IF(F83=E$82,(2),"0")</f>
        <v>2</v>
      </c>
      <c r="J83" s="17">
        <f>IF(F83&lt;&gt;"",SUM(F82:F83),"")</f>
        <v>24</v>
      </c>
      <c r="K83" s="17">
        <f>IF(F83&lt;&gt;"",SUM(G82:G83),"")</f>
        <v>72</v>
      </c>
      <c r="L83" s="7">
        <f t="shared" si="0"/>
        <v>0.3333333333333333</v>
      </c>
      <c r="M83" s="17">
        <f>IF(F83&lt;&gt;"",(2*M82),"")</f>
        <v>30</v>
      </c>
      <c r="N83" s="27">
        <f>IF(F83&lt;&gt;"",(J83/M83),"")</f>
        <v>0.8</v>
      </c>
      <c r="O83" s="6" t="s">
        <v>126</v>
      </c>
      <c r="P83" s="56"/>
      <c r="Q83" s="17" t="s">
        <v>16</v>
      </c>
      <c r="R83" s="2" t="s">
        <v>16</v>
      </c>
    </row>
    <row r="84" spans="4:17" ht="12.75">
      <c r="D84" s="115" t="s">
        <v>16</v>
      </c>
      <c r="E84" s="8" t="s">
        <v>16</v>
      </c>
      <c r="F84" s="8">
        <v>15</v>
      </c>
      <c r="G84" s="8">
        <v>55</v>
      </c>
      <c r="H84" s="71">
        <f t="shared" si="1"/>
        <v>0.2727272727272727</v>
      </c>
      <c r="I84" s="17">
        <f>IF(F84=E$82,(2),"0")</f>
        <v>2</v>
      </c>
      <c r="J84" s="17">
        <f>IF(F84&lt;&gt;"",SUM(F82:F84),"")</f>
        <v>39</v>
      </c>
      <c r="K84" s="17">
        <f>IF(F84&lt;&gt;"",SUM(G82:G84),"")</f>
        <v>127</v>
      </c>
      <c r="L84" s="71">
        <f t="shared" si="0"/>
        <v>0.30708661417322836</v>
      </c>
      <c r="M84" s="17">
        <f>IF(F84&lt;&gt;"",(3*M82),"")</f>
        <v>45</v>
      </c>
      <c r="N84" s="27">
        <f>IF(F84&lt;&gt;"",(J84/M84),"")</f>
        <v>0.8666666666666667</v>
      </c>
      <c r="O84" s="6" t="s">
        <v>87</v>
      </c>
      <c r="Q84" s="42" t="s">
        <v>16</v>
      </c>
    </row>
    <row r="85" spans="9:17" ht="12.75">
      <c r="I85" s="16">
        <f>SUM(I82:I84)</f>
        <v>4</v>
      </c>
      <c r="M85" s="42" t="s">
        <v>16</v>
      </c>
      <c r="P85" s="7"/>
      <c r="Q85" s="17" t="s">
        <v>16</v>
      </c>
    </row>
    <row r="86" spans="3:17" ht="12.75">
      <c r="C86" s="10" t="s">
        <v>44</v>
      </c>
      <c r="D86" s="6" t="s">
        <v>170</v>
      </c>
      <c r="E86" s="2">
        <v>15</v>
      </c>
      <c r="F86" s="8">
        <v>15</v>
      </c>
      <c r="G86" s="8">
        <v>43</v>
      </c>
      <c r="H86" s="7">
        <f t="shared" si="1"/>
        <v>0.3488372093023256</v>
      </c>
      <c r="I86" s="17">
        <f>IF(F86=E$86,(2),"0")</f>
        <v>2</v>
      </c>
      <c r="J86" s="17">
        <f>IF(F86&lt;&gt;"",(F86),"")</f>
        <v>15</v>
      </c>
      <c r="K86" s="17">
        <f>IF(F86&lt;&gt;"",(G86),"")</f>
        <v>43</v>
      </c>
      <c r="L86" s="7">
        <f t="shared" si="0"/>
        <v>0.3488372093023256</v>
      </c>
      <c r="M86" s="17">
        <f>IF(F86&lt;&gt;"",(E86),"")</f>
        <v>15</v>
      </c>
      <c r="N86" s="27">
        <f>IF(F86&lt;&gt;"",(J86/M86),"")</f>
        <v>1</v>
      </c>
      <c r="O86" s="6" t="s">
        <v>127</v>
      </c>
      <c r="P86" s="3"/>
      <c r="Q86" s="17" t="s">
        <v>16</v>
      </c>
    </row>
    <row r="87" spans="4:17" ht="12.75">
      <c r="D87" s="6">
        <v>354180</v>
      </c>
      <c r="E87" s="4">
        <v>0.25</v>
      </c>
      <c r="F87" s="8">
        <v>15</v>
      </c>
      <c r="G87" s="8">
        <v>24</v>
      </c>
      <c r="H87" s="7">
        <f t="shared" si="1"/>
        <v>0.625</v>
      </c>
      <c r="I87" s="17">
        <f>IF(F87=E$86,(2),"0")</f>
        <v>2</v>
      </c>
      <c r="J87" s="17">
        <f>IF(F87&lt;&gt;"",SUM(F86:F87),"")</f>
        <v>30</v>
      </c>
      <c r="K87" s="17">
        <f>IF(F87&lt;&gt;"",SUM(G86:G87),"")</f>
        <v>67</v>
      </c>
      <c r="L87" s="7">
        <f t="shared" si="0"/>
        <v>0.44776119402985076</v>
      </c>
      <c r="M87" s="17">
        <f>IF(F87&lt;&gt;"",(2*M86),"")</f>
        <v>30</v>
      </c>
      <c r="N87" s="27">
        <f>IF(F87&lt;&gt;"",(J87/M87),"")</f>
        <v>1</v>
      </c>
      <c r="O87" s="6" t="s">
        <v>141</v>
      </c>
      <c r="P87" s="3"/>
      <c r="Q87" s="17" t="s">
        <v>16</v>
      </c>
    </row>
    <row r="88" spans="4:17" ht="12.75">
      <c r="D88" s="115"/>
      <c r="E88" s="8" t="s">
        <v>16</v>
      </c>
      <c r="F88" s="8">
        <v>10</v>
      </c>
      <c r="G88" s="8">
        <v>48</v>
      </c>
      <c r="H88" s="7">
        <f t="shared" si="1"/>
        <v>0.20833333333333334</v>
      </c>
      <c r="I88" s="17" t="str">
        <f>IF(F88=E$86,(2),"0")</f>
        <v>0</v>
      </c>
      <c r="J88" s="17">
        <f>IF(F88&lt;&gt;"",SUM(F86:F88),"")</f>
        <v>40</v>
      </c>
      <c r="K88" s="17">
        <f>IF(F88&lt;&gt;"",SUM(G86:G88),"")</f>
        <v>115</v>
      </c>
      <c r="L88" s="7">
        <f t="shared" si="0"/>
        <v>0.34782608695652173</v>
      </c>
      <c r="M88" s="17">
        <f>IF(F88&lt;&gt;"",(3*M86),"")</f>
        <v>45</v>
      </c>
      <c r="N88" s="27">
        <f>IF(F88&lt;&gt;"",(J88/M88),"")</f>
        <v>0.8888888888888888</v>
      </c>
      <c r="O88" s="6" t="s">
        <v>138</v>
      </c>
      <c r="P88" s="3"/>
      <c r="Q88" s="17" t="s">
        <v>16</v>
      </c>
    </row>
    <row r="89" spans="4:17" ht="12.75">
      <c r="D89" s="6" t="s">
        <v>16</v>
      </c>
      <c r="I89" s="16">
        <f>SUM(I86:I88)</f>
        <v>4</v>
      </c>
      <c r="M89" s="42" t="s">
        <v>16</v>
      </c>
      <c r="P89" s="3"/>
      <c r="Q89" s="17" t="s">
        <v>16</v>
      </c>
    </row>
    <row r="90" spans="4:17" ht="12.75">
      <c r="D90" s="6" t="s">
        <v>127</v>
      </c>
      <c r="E90" s="8">
        <v>20</v>
      </c>
      <c r="F90" s="8">
        <v>9</v>
      </c>
      <c r="G90" s="8">
        <v>43</v>
      </c>
      <c r="H90" s="7">
        <f t="shared" si="1"/>
        <v>0.20930232558139536</v>
      </c>
      <c r="I90" s="17" t="str">
        <f>IF(F90=E$90,(2),"0")</f>
        <v>0</v>
      </c>
      <c r="J90" s="17">
        <f>IF(F90&lt;&gt;"",(F90),"")</f>
        <v>9</v>
      </c>
      <c r="K90" s="17">
        <f>IF(F90&lt;&gt;"",(G90),"")</f>
        <v>43</v>
      </c>
      <c r="L90" s="7">
        <f t="shared" si="0"/>
        <v>0.20930232558139536</v>
      </c>
      <c r="M90" s="17">
        <f>IF(F90&lt;&gt;"",(E90),"")</f>
        <v>20</v>
      </c>
      <c r="N90" s="27">
        <f>IF(F90&lt;&gt;"",(J90/M90),"")</f>
        <v>0.45</v>
      </c>
      <c r="O90" s="6" t="s">
        <v>170</v>
      </c>
      <c r="P90" s="15"/>
      <c r="Q90" s="17" t="s">
        <v>16</v>
      </c>
    </row>
    <row r="91" spans="4:17" ht="12.75">
      <c r="D91" s="114">
        <v>352034</v>
      </c>
      <c r="E91" s="7">
        <v>0.35</v>
      </c>
      <c r="F91" s="8">
        <v>20</v>
      </c>
      <c r="G91" s="8">
        <v>40</v>
      </c>
      <c r="H91" s="7">
        <f t="shared" si="1"/>
        <v>0.5</v>
      </c>
      <c r="I91" s="17">
        <f>IF(F91=E$90,(2),"0")</f>
        <v>2</v>
      </c>
      <c r="J91" s="17">
        <f>IF(F91&lt;&gt;"",SUM(F90:F91),"")</f>
        <v>29</v>
      </c>
      <c r="K91" s="17">
        <f>IF(F91&lt;&gt;"",SUM(G90:G91),"")</f>
        <v>83</v>
      </c>
      <c r="L91" s="7">
        <f t="shared" si="0"/>
        <v>0.3493975903614458</v>
      </c>
      <c r="M91" s="17">
        <f>IF(F91&lt;&gt;"",(2*M90),"")</f>
        <v>40</v>
      </c>
      <c r="N91" s="27">
        <f>IF(F91&lt;&gt;"",(J91/M91),"")</f>
        <v>0.725</v>
      </c>
      <c r="O91" s="6" t="s">
        <v>141</v>
      </c>
      <c r="P91" s="15"/>
      <c r="Q91" s="17" t="s">
        <v>16</v>
      </c>
    </row>
    <row r="92" spans="4:17" ht="12.75">
      <c r="D92" s="115" t="s">
        <v>16</v>
      </c>
      <c r="E92" s="8" t="s">
        <v>16</v>
      </c>
      <c r="F92" s="8">
        <v>16</v>
      </c>
      <c r="G92" s="8">
        <v>49</v>
      </c>
      <c r="H92" s="7">
        <f t="shared" si="1"/>
        <v>0.32653061224489793</v>
      </c>
      <c r="I92" s="17" t="str">
        <f>IF(F92=E$90,(2),"0")</f>
        <v>0</v>
      </c>
      <c r="J92" s="17">
        <f>IF(F92&lt;&gt;"",SUM(F90:F92),"")</f>
        <v>45</v>
      </c>
      <c r="K92" s="17">
        <f>IF(F92&lt;&gt;"",SUM(G90:G92),"")</f>
        <v>132</v>
      </c>
      <c r="L92" s="7">
        <f t="shared" si="0"/>
        <v>0.3409090909090909</v>
      </c>
      <c r="M92" s="17">
        <f>IF(F92&lt;&gt;"",(3*M90),"")</f>
        <v>60</v>
      </c>
      <c r="N92" s="27">
        <f>IF(F92&lt;&gt;"",(J92/M92),"")</f>
        <v>0.75</v>
      </c>
      <c r="O92" s="6" t="s">
        <v>138</v>
      </c>
      <c r="P92" s="15"/>
      <c r="Q92" s="17" t="s">
        <v>16</v>
      </c>
    </row>
    <row r="93" spans="4:17" ht="12.75">
      <c r="D93" s="115" t="s">
        <v>16</v>
      </c>
      <c r="E93" s="7" t="s">
        <v>16</v>
      </c>
      <c r="I93" s="16">
        <f>SUM(I90:I92)</f>
        <v>2</v>
      </c>
      <c r="M93" s="42" t="s">
        <v>16</v>
      </c>
      <c r="P93" s="15"/>
      <c r="Q93" s="17" t="s">
        <v>16</v>
      </c>
    </row>
    <row r="94" spans="4:17" ht="12.75">
      <c r="D94" s="6" t="s">
        <v>138</v>
      </c>
      <c r="E94" s="2">
        <v>15</v>
      </c>
      <c r="F94" s="8">
        <v>15</v>
      </c>
      <c r="G94" s="8">
        <v>42</v>
      </c>
      <c r="H94" s="7">
        <f t="shared" si="1"/>
        <v>0.35714285714285715</v>
      </c>
      <c r="I94" s="17">
        <f>IF(F94=E$94,(2),"0")</f>
        <v>2</v>
      </c>
      <c r="J94" s="17">
        <f>IF(F94&lt;&gt;"",(F94),"")</f>
        <v>15</v>
      </c>
      <c r="K94" s="17">
        <f>IF(F94&lt;&gt;"",(G94),"")</f>
        <v>42</v>
      </c>
      <c r="L94" s="7">
        <f t="shared" si="0"/>
        <v>0.35714285714285715</v>
      </c>
      <c r="M94" s="17">
        <f>IF(F94&lt;&gt;"",(E94),"")</f>
        <v>15</v>
      </c>
      <c r="N94" s="27">
        <f>IF(F94&lt;&gt;"",(J94/M94),"")</f>
        <v>1</v>
      </c>
      <c r="O94" s="6" t="s">
        <v>141</v>
      </c>
      <c r="P94" s="15"/>
      <c r="Q94" s="17" t="s">
        <v>16</v>
      </c>
    </row>
    <row r="95" spans="4:17" ht="12.75">
      <c r="D95" s="114">
        <v>358359</v>
      </c>
      <c r="E95" s="4">
        <v>0.25</v>
      </c>
      <c r="F95" s="8">
        <v>15</v>
      </c>
      <c r="G95" s="8">
        <v>48</v>
      </c>
      <c r="H95" s="7">
        <f t="shared" si="1"/>
        <v>0.3125</v>
      </c>
      <c r="I95" s="17">
        <f>IF(F95=E$94,(2),"0")</f>
        <v>2</v>
      </c>
      <c r="J95" s="17">
        <f>IF(F95&lt;&gt;"",SUM(F94:F95),"")</f>
        <v>30</v>
      </c>
      <c r="K95" s="17">
        <f>IF(F95&lt;&gt;"",SUM(G94:G95),"")</f>
        <v>90</v>
      </c>
      <c r="L95" s="7">
        <f t="shared" si="0"/>
        <v>0.3333333333333333</v>
      </c>
      <c r="M95" s="17">
        <f>IF(F95&lt;&gt;"",(2*M94),"")</f>
        <v>30</v>
      </c>
      <c r="N95" s="27">
        <f>IF(F95&lt;&gt;"",(J95/M95),"")</f>
        <v>1</v>
      </c>
      <c r="O95" s="6" t="s">
        <v>170</v>
      </c>
      <c r="P95" s="15"/>
      <c r="Q95" s="17" t="s">
        <v>16</v>
      </c>
    </row>
    <row r="96" spans="6:17" ht="12.75">
      <c r="F96" s="8">
        <v>15</v>
      </c>
      <c r="G96" s="8">
        <v>49</v>
      </c>
      <c r="H96" s="7">
        <f t="shared" si="1"/>
        <v>0.30612244897959184</v>
      </c>
      <c r="I96" s="17">
        <f>IF(F96=E$94,(2),"0")</f>
        <v>2</v>
      </c>
      <c r="J96" s="17">
        <f>IF(F96&lt;&gt;"",SUM(F94:F96),"")</f>
        <v>45</v>
      </c>
      <c r="K96" s="17">
        <f>IF(F96&lt;&gt;"",SUM(G94:G96),"")</f>
        <v>139</v>
      </c>
      <c r="L96" s="7">
        <f t="shared" si="0"/>
        <v>0.3237410071942446</v>
      </c>
      <c r="M96" s="17">
        <f>IF(F96&lt;&gt;"",(3*M94),"")</f>
        <v>45</v>
      </c>
      <c r="N96" s="27">
        <f>IF(F96&lt;&gt;"",(J96/M96),"")</f>
        <v>1</v>
      </c>
      <c r="O96" s="6" t="s">
        <v>127</v>
      </c>
      <c r="P96" s="15"/>
      <c r="Q96" s="17" t="s">
        <v>16</v>
      </c>
    </row>
    <row r="97" spans="9:17" ht="12.75">
      <c r="I97" s="16">
        <f>SUM(I94:I96)</f>
        <v>6</v>
      </c>
      <c r="M97" s="42" t="s">
        <v>16</v>
      </c>
      <c r="P97" s="15"/>
      <c r="Q97" s="17" t="s">
        <v>16</v>
      </c>
    </row>
    <row r="98" spans="4:17" ht="12.75">
      <c r="D98" s="6" t="s">
        <v>141</v>
      </c>
      <c r="E98" s="8">
        <v>15</v>
      </c>
      <c r="F98" s="8">
        <v>8</v>
      </c>
      <c r="G98" s="8">
        <v>24</v>
      </c>
      <c r="H98" s="7">
        <f t="shared" si="1"/>
        <v>0.3333333333333333</v>
      </c>
      <c r="I98" s="17" t="str">
        <f>IF(F98=E$98,(2),"0")</f>
        <v>0</v>
      </c>
      <c r="J98" s="17">
        <f>IF(F98&lt;&gt;"",(F98),"")</f>
        <v>8</v>
      </c>
      <c r="K98" s="17">
        <f>IF(F98&lt;&gt;"",(G98),"")</f>
        <v>24</v>
      </c>
      <c r="L98" s="7">
        <f t="shared" si="0"/>
        <v>0.3333333333333333</v>
      </c>
      <c r="M98" s="17">
        <f>IF(F98&lt;&gt;"",(E98),"")</f>
        <v>15</v>
      </c>
      <c r="N98" s="27">
        <f>IF(F98&lt;&gt;"",(J98/M98),"")</f>
        <v>0.5333333333333333</v>
      </c>
      <c r="O98" s="6" t="s">
        <v>170</v>
      </c>
      <c r="Q98" s="42" t="s">
        <v>16</v>
      </c>
    </row>
    <row r="99" spans="4:15" ht="12.75">
      <c r="D99" s="114">
        <v>353357</v>
      </c>
      <c r="E99" s="7">
        <v>0.25</v>
      </c>
      <c r="F99" s="8">
        <v>12</v>
      </c>
      <c r="G99" s="8">
        <v>42</v>
      </c>
      <c r="H99" s="7">
        <f t="shared" si="1"/>
        <v>0.2857142857142857</v>
      </c>
      <c r="I99" s="17" t="str">
        <f>IF(F99=E$98,(2),"0")</f>
        <v>0</v>
      </c>
      <c r="J99" s="17">
        <f>IF(F99&lt;&gt;"",SUM(F98:F99),"")</f>
        <v>20</v>
      </c>
      <c r="K99" s="17">
        <f>IF(F99&lt;&gt;"",SUM(G98:G99),"")</f>
        <v>66</v>
      </c>
      <c r="L99" s="7">
        <f t="shared" si="0"/>
        <v>0.30303030303030304</v>
      </c>
      <c r="M99" s="17">
        <f>IF(F99&lt;&gt;"",(2*M98),"")</f>
        <v>30</v>
      </c>
      <c r="N99" s="27">
        <f>IF(F99&lt;&gt;"",(J99/M99),"")</f>
        <v>0.6666666666666666</v>
      </c>
      <c r="O99" s="6" t="s">
        <v>138</v>
      </c>
    </row>
    <row r="100" spans="4:15" ht="12.75">
      <c r="D100" s="115" t="s">
        <v>16</v>
      </c>
      <c r="E100" s="10" t="s">
        <v>16</v>
      </c>
      <c r="F100" s="8">
        <v>12</v>
      </c>
      <c r="G100" s="8">
        <v>40</v>
      </c>
      <c r="H100" s="7">
        <f t="shared" si="1"/>
        <v>0.3</v>
      </c>
      <c r="I100" s="17" t="str">
        <f>IF(F100=E$98,(2),"0")</f>
        <v>0</v>
      </c>
      <c r="J100" s="17">
        <f>IF(F100&lt;&gt;"",SUM(F98:F100),"")</f>
        <v>32</v>
      </c>
      <c r="K100" s="17">
        <f>IF(F100&lt;&gt;"",SUM(G98:G100),"")</f>
        <v>106</v>
      </c>
      <c r="L100" s="7">
        <f t="shared" si="0"/>
        <v>0.3018867924528302</v>
      </c>
      <c r="M100" s="17">
        <f>IF(F100&lt;&gt;"",(3*M98),"")</f>
        <v>45</v>
      </c>
      <c r="N100" s="27">
        <f>IF(F100&lt;&gt;"",(J100/M100),"")</f>
        <v>0.7111111111111111</v>
      </c>
      <c r="O100" s="6" t="s">
        <v>127</v>
      </c>
    </row>
    <row r="101" spans="9:13" ht="12.75">
      <c r="I101" s="16">
        <f>SUM(I98:I100)</f>
        <v>0</v>
      </c>
      <c r="M101" s="42" t="s">
        <v>16</v>
      </c>
    </row>
    <row r="102" spans="3:16" ht="12.75" hidden="1">
      <c r="C102" s="10" t="s">
        <v>45</v>
      </c>
      <c r="D102" s="6" t="s">
        <v>149</v>
      </c>
      <c r="E102" s="8">
        <v>25</v>
      </c>
      <c r="F102" s="8"/>
      <c r="G102" s="8"/>
      <c r="H102" s="7">
        <f t="shared" si="1"/>
      </c>
      <c r="I102" s="17" t="str">
        <f>IF(F102=E$102,(2),"0")</f>
        <v>0</v>
      </c>
      <c r="J102" s="17">
        <f>IF(F102&lt;&gt;"",(F102),"")</f>
      </c>
      <c r="K102" s="17">
        <f>IF(F102&lt;&gt;"",(G102),"")</f>
      </c>
      <c r="L102" s="7">
        <f t="shared" si="0"/>
      </c>
      <c r="M102" s="17">
        <f>IF(F102&lt;&gt;"",(E102),"")</f>
      </c>
      <c r="N102" s="27">
        <f>IF(F102&lt;&gt;"",(J102/M102),"")</f>
      </c>
      <c r="P102" s="3"/>
    </row>
    <row r="103" spans="4:16" ht="12.75" hidden="1">
      <c r="D103" s="114">
        <v>358278</v>
      </c>
      <c r="E103" s="7">
        <v>0.45</v>
      </c>
      <c r="F103" s="8"/>
      <c r="G103" s="8"/>
      <c r="H103" s="7">
        <f t="shared" si="1"/>
      </c>
      <c r="I103" s="17" t="str">
        <f>IF(F103=E$102,(2),"0")</f>
        <v>0</v>
      </c>
      <c r="J103" s="17">
        <f>IF(F103&lt;&gt;"",SUM(F102:F103),"")</f>
      </c>
      <c r="K103" s="17">
        <f>IF(F103&lt;&gt;"",SUM(G102:G103),"")</f>
      </c>
      <c r="L103" s="7">
        <f t="shared" si="0"/>
      </c>
      <c r="M103" s="17">
        <f>IF(F103&lt;&gt;"",(2*M102),"")</f>
      </c>
      <c r="N103" s="27">
        <f>IF(F103&lt;&gt;"",(J103/M103),"")</f>
      </c>
      <c r="P103" s="3"/>
    </row>
    <row r="104" spans="6:16" ht="12.75" hidden="1">
      <c r="F104" s="8"/>
      <c r="G104" s="8"/>
      <c r="H104" s="7">
        <f t="shared" si="1"/>
      </c>
      <c r="I104" s="17" t="str">
        <f>IF(F104=E$102,(2),"0")</f>
        <v>0</v>
      </c>
      <c r="J104" s="17">
        <f>IF(F104&lt;&gt;"",SUM(F102:F104),"")</f>
      </c>
      <c r="K104" s="17">
        <f>IF(F104&lt;&gt;"",SUM(G102:G104),"")</f>
      </c>
      <c r="L104" s="7">
        <f t="shared" si="0"/>
      </c>
      <c r="M104" s="17">
        <f>IF(F104&lt;&gt;"",(3*M102),"")</f>
      </c>
      <c r="N104" s="27">
        <f>IF(F104&lt;&gt;"",(J104/M104),"")</f>
      </c>
      <c r="P104" s="3"/>
    </row>
    <row r="105" spans="9:16" ht="12.75" hidden="1">
      <c r="I105" s="16">
        <f>SUM(I102:I104)</f>
        <v>0</v>
      </c>
      <c r="M105" s="42" t="s">
        <v>16</v>
      </c>
      <c r="P105" s="3"/>
    </row>
    <row r="106" spans="4:14" ht="12.75" hidden="1">
      <c r="D106" s="6" t="s">
        <v>149</v>
      </c>
      <c r="E106" s="2">
        <v>15</v>
      </c>
      <c r="F106" s="8"/>
      <c r="G106" s="8"/>
      <c r="H106" s="7">
        <f t="shared" si="1"/>
      </c>
      <c r="I106" s="17" t="str">
        <f>IF(F106=E$106,(2),"0")</f>
        <v>0</v>
      </c>
      <c r="J106" s="17">
        <f>IF(F106&lt;&gt;"",(F106),"")</f>
      </c>
      <c r="K106" s="17">
        <f>IF(F106&lt;&gt;"",(G106),"")</f>
      </c>
      <c r="L106" s="7">
        <f t="shared" si="0"/>
      </c>
      <c r="M106" s="17">
        <f>IF(F106&lt;&gt;"",(E106),"")</f>
      </c>
      <c r="N106" s="27">
        <f>IF(F106&lt;&gt;"",(J106/M106),"")</f>
      </c>
    </row>
    <row r="107" spans="4:14" ht="12.75" hidden="1">
      <c r="D107" s="6">
        <v>353353</v>
      </c>
      <c r="E107" s="4">
        <v>0.25</v>
      </c>
      <c r="F107" s="8"/>
      <c r="G107" s="8"/>
      <c r="H107" s="7">
        <f t="shared" si="1"/>
      </c>
      <c r="I107" s="17" t="str">
        <f>IF(F107=E$106,(2),"0")</f>
        <v>0</v>
      </c>
      <c r="J107" s="17">
        <f>IF(F107&lt;&gt;"",SUM(F106:F107),"")</f>
      </c>
      <c r="K107" s="17">
        <f>IF(F107&lt;&gt;"",SUM(G106:G107),"")</f>
      </c>
      <c r="L107" s="7">
        <f t="shared" si="0"/>
      </c>
      <c r="M107" s="17">
        <f>IF(F107&lt;&gt;"",(2*M106),"")</f>
      </c>
      <c r="N107" s="27">
        <f>IF(F107&lt;&gt;"",(J107/M107),"")</f>
      </c>
    </row>
    <row r="108" spans="6:14" ht="12.75" hidden="1">
      <c r="F108" s="8"/>
      <c r="G108" s="8"/>
      <c r="H108" s="7">
        <f t="shared" si="1"/>
      </c>
      <c r="I108" s="17" t="str">
        <f>IF(F108=E$106,(2),"0")</f>
        <v>0</v>
      </c>
      <c r="J108" s="17">
        <f>IF(F108&lt;&gt;"",SUM(F106:F108),"")</f>
      </c>
      <c r="K108" s="17">
        <f>IF(F108&lt;&gt;"",SUM(G106:G108),"")</f>
      </c>
      <c r="L108" s="7">
        <f>IF(F108&lt;&gt;"",(J108/K108),"")</f>
      </c>
      <c r="M108" s="17">
        <f>IF(F108&lt;&gt;"",(3*M106),"")</f>
      </c>
      <c r="N108" s="27">
        <f>IF(F108&lt;&gt;"",(J108/M108),"")</f>
      </c>
    </row>
    <row r="109" spans="9:13" ht="12.75" hidden="1">
      <c r="I109" s="16">
        <f>SUM(I106:I108)</f>
        <v>0</v>
      </c>
      <c r="M109" s="42" t="s">
        <v>16</v>
      </c>
    </row>
    <row r="110" spans="4:14" ht="12.75" hidden="1">
      <c r="D110" s="6" t="s">
        <v>149</v>
      </c>
      <c r="E110" s="2">
        <v>20</v>
      </c>
      <c r="F110" s="8"/>
      <c r="G110" s="8"/>
      <c r="H110" s="7">
        <f t="shared" si="1"/>
      </c>
      <c r="I110" s="17" t="str">
        <f>IF(F110=E$110,(2),"0")</f>
        <v>0</v>
      </c>
      <c r="J110" s="17">
        <f>IF(F110&lt;&gt;"",(F110),"")</f>
      </c>
      <c r="K110" s="17">
        <f>IF(F110&lt;&gt;"",(G110),"")</f>
      </c>
      <c r="L110" s="7">
        <f>IF(F110&lt;&gt;"",(J110/K110),"")</f>
      </c>
      <c r="M110" s="17">
        <f>IF(F110&lt;&gt;"",(E110),"")</f>
      </c>
      <c r="N110" s="27">
        <f>IF(F110&lt;&gt;"",(J110/M110),"")</f>
      </c>
    </row>
    <row r="111" spans="4:14" ht="12.75" hidden="1">
      <c r="D111" s="6">
        <v>351998</v>
      </c>
      <c r="E111" s="4">
        <v>0.35</v>
      </c>
      <c r="F111" s="8"/>
      <c r="G111" s="8"/>
      <c r="H111" s="7">
        <f t="shared" si="1"/>
      </c>
      <c r="I111" s="17" t="str">
        <f>IF(F111=E$110,(2),"0")</f>
        <v>0</v>
      </c>
      <c r="J111" s="17">
        <f>IF(F111&lt;&gt;"",SUM(F110:F111),"")</f>
      </c>
      <c r="K111" s="17">
        <f>IF(F111&lt;&gt;"",SUM(G110:G111),"")</f>
      </c>
      <c r="L111" s="7">
        <f>IF(F111&lt;&gt;"",(J111/K111),"")</f>
      </c>
      <c r="M111" s="17">
        <f>IF(F111&lt;&gt;"",(2*M110),"")</f>
      </c>
      <c r="N111" s="27">
        <f>IF(F111&lt;&gt;"",(J111/M111),"")</f>
      </c>
    </row>
    <row r="112" spans="6:14" ht="12.75" hidden="1">
      <c r="F112" s="8"/>
      <c r="G112" s="8"/>
      <c r="H112" s="7">
        <f t="shared" si="1"/>
      </c>
      <c r="I112" s="17" t="str">
        <f>IF(F112=E$110,(2),"0")</f>
        <v>0</v>
      </c>
      <c r="J112" s="17">
        <f>IF(F112&lt;&gt;"",SUM(F110:F112),"")</f>
      </c>
      <c r="K112" s="17">
        <f>IF(F112&lt;&gt;"",SUM(G110:G112),"")</f>
      </c>
      <c r="L112" s="7">
        <f>IF(F112&lt;&gt;"",(J112/K112),"")</f>
      </c>
      <c r="M112" s="17">
        <f>IF(F112&lt;&gt;"",(3*M110),"")</f>
      </c>
      <c r="N112" s="27">
        <f>IF(F112&lt;&gt;"",(J112/M112),"")</f>
      </c>
    </row>
    <row r="113" spans="9:13" ht="12.75" hidden="1">
      <c r="I113" s="16">
        <f>SUM(I110:I112)</f>
        <v>0</v>
      </c>
      <c r="M113" s="42" t="s">
        <v>16</v>
      </c>
    </row>
    <row r="114" spans="4:14" ht="12.75" hidden="1">
      <c r="D114" s="6" t="s">
        <v>149</v>
      </c>
      <c r="E114" s="2">
        <v>15</v>
      </c>
      <c r="F114" s="8"/>
      <c r="G114" s="8"/>
      <c r="H114" s="7">
        <f t="shared" si="1"/>
      </c>
      <c r="I114" s="17" t="str">
        <f>IF(F114=E$114,(2),"0")</f>
        <v>0</v>
      </c>
      <c r="J114" s="17">
        <f>IF(F114&lt;&gt;"",(F114),"")</f>
      </c>
      <c r="K114" s="17">
        <f>IF(F114&lt;&gt;"",(G114),"")</f>
      </c>
      <c r="L114" s="7">
        <f>IF(F114&lt;&gt;"",(J114/K114),"")</f>
      </c>
      <c r="M114" s="17">
        <f>IF(F114&lt;&gt;"",(E114),"")</f>
      </c>
      <c r="N114" s="27">
        <f>IF(F114&lt;&gt;"",(J114/M114),"")</f>
      </c>
    </row>
    <row r="115" spans="4:14" ht="12.75" hidden="1">
      <c r="D115" s="114">
        <v>353205</v>
      </c>
      <c r="E115" s="4">
        <v>0.25</v>
      </c>
      <c r="F115" s="8"/>
      <c r="G115" s="8"/>
      <c r="H115" s="7">
        <f>IF(F115&lt;&gt;"",(F115/G115),"")</f>
      </c>
      <c r="I115" s="17" t="str">
        <f>IF(F115=E$114,(2),"0")</f>
        <v>0</v>
      </c>
      <c r="J115" s="17">
        <f>IF(F115&lt;&gt;"",SUM(F114:F115),"")</f>
      </c>
      <c r="K115" s="17">
        <f>IF(F115&lt;&gt;"",SUM(G114:G115),"")</f>
      </c>
      <c r="L115" s="7">
        <f>IF(F115&lt;&gt;"",(J115/K115),"")</f>
      </c>
      <c r="M115" s="17">
        <f>IF(F115&lt;&gt;"",(2*M114),"")</f>
      </c>
      <c r="N115" s="27">
        <f>IF(F115&lt;&gt;"",(J115/M115),"")</f>
      </c>
    </row>
    <row r="116" spans="6:14" ht="12.75" hidden="1">
      <c r="F116" s="8"/>
      <c r="G116" s="8"/>
      <c r="H116" s="7">
        <f>IF(F116&lt;&gt;"",(F116/G116),"")</f>
      </c>
      <c r="I116" s="17" t="str">
        <f>IF(F116=E$114,(2),"0")</f>
        <v>0</v>
      </c>
      <c r="J116" s="17">
        <f>IF(F116&lt;&gt;"",SUM(F114:F116),"")</f>
      </c>
      <c r="K116" s="17">
        <f>IF(F116&lt;&gt;"",SUM(G114:G116),"")</f>
      </c>
      <c r="L116" s="7">
        <f>IF(F116&lt;&gt;"",(J116/K116),"")</f>
      </c>
      <c r="M116" s="17">
        <f>IF(F116&lt;&gt;"",(3*M114),"")</f>
      </c>
      <c r="N116" s="27">
        <f>IF(F116&lt;&gt;"",(J116/M116),"")</f>
      </c>
    </row>
    <row r="117" spans="3:13" ht="12.75" hidden="1">
      <c r="C117" s="10" t="s">
        <v>64</v>
      </c>
      <c r="I117" s="16">
        <f>SUM(I114:I116)</f>
        <v>0</v>
      </c>
      <c r="M117" s="42" t="s">
        <v>16</v>
      </c>
    </row>
    <row r="118" spans="4:14" ht="12.75" hidden="1">
      <c r="D118" s="6" t="s">
        <v>149</v>
      </c>
      <c r="E118" s="8">
        <v>15</v>
      </c>
      <c r="F118" s="8"/>
      <c r="G118" s="8"/>
      <c r="H118" s="7">
        <f>IF(F118&lt;&gt;"",(F118/G118),"")</f>
      </c>
      <c r="I118" s="17" t="str">
        <f>IF(F118=E$118,(2),"0")</f>
        <v>0</v>
      </c>
      <c r="J118" s="17">
        <f>IF(F118&lt;&gt;"",(F118),"")</f>
      </c>
      <c r="K118" s="17">
        <f>IF(F118&lt;&gt;"",(G118),"")</f>
      </c>
      <c r="L118" s="7">
        <f>IF(F118&lt;&gt;"",(J118/K118),"")</f>
      </c>
      <c r="M118" s="17">
        <f>IF(F118&lt;&gt;"",(E118),"")</f>
      </c>
      <c r="N118" s="27">
        <f>IF(F118&lt;&gt;"",(J118/M118),"")</f>
      </c>
    </row>
    <row r="119" spans="4:14" ht="12.75" hidden="1">
      <c r="D119" s="114">
        <v>358359</v>
      </c>
      <c r="E119" s="7">
        <v>0.25</v>
      </c>
      <c r="F119" s="8"/>
      <c r="G119" s="8"/>
      <c r="H119" s="7">
        <f>IF(F119&lt;&gt;"",(F119/G119),"")</f>
      </c>
      <c r="I119" s="17" t="str">
        <f>IF(F119=E$118,(2),"0")</f>
        <v>0</v>
      </c>
      <c r="J119" s="17">
        <f>IF(F119&lt;&gt;"",SUM(F118:F119),"")</f>
      </c>
      <c r="K119" s="17">
        <f>IF(F119&lt;&gt;"",SUM(G118:G119),"")</f>
      </c>
      <c r="L119" s="7">
        <f>IF(F119&lt;&gt;"",(J119/K119),"")</f>
      </c>
      <c r="M119" s="17">
        <f>IF(F119&lt;&gt;"",(2*M118),"")</f>
      </c>
      <c r="N119" s="27">
        <f>IF(F119&lt;&gt;"",(J119/M119),"")</f>
      </c>
    </row>
    <row r="120" spans="6:14" ht="12.75" hidden="1">
      <c r="F120" s="8"/>
      <c r="G120" s="8"/>
      <c r="H120" s="7">
        <f>IF(F120&lt;&gt;"",(F120/G120),"")</f>
      </c>
      <c r="I120" s="17" t="str">
        <f>IF(F120=E$118,(2),"0")</f>
        <v>0</v>
      </c>
      <c r="J120" s="17">
        <f>IF(F120&lt;&gt;"",SUM(F118:F120),"")</f>
      </c>
      <c r="K120" s="17">
        <f>IF(F120&lt;&gt;"",SUM(G118:G120),"")</f>
      </c>
      <c r="L120" s="7">
        <f>IF(F120&lt;&gt;"",(J120/K120),"")</f>
      </c>
      <c r="M120" s="17">
        <f>IF(F120&lt;&gt;"",(3*M118),"")</f>
      </c>
      <c r="N120" s="27">
        <f>IF(F120&lt;&gt;"",(J120/M120),"")</f>
      </c>
    </row>
    <row r="121" spans="8:13" ht="12.75" hidden="1">
      <c r="H121" s="2" t="s">
        <v>16</v>
      </c>
      <c r="I121" s="16">
        <f>SUM(I118:I120)</f>
        <v>0</v>
      </c>
      <c r="M121" s="42" t="s">
        <v>16</v>
      </c>
    </row>
    <row r="122" spans="4:14" ht="12.75" hidden="1">
      <c r="D122" s="6" t="s">
        <v>149</v>
      </c>
      <c r="E122" s="2">
        <v>25</v>
      </c>
      <c r="F122" s="8"/>
      <c r="G122" s="8"/>
      <c r="H122" s="7">
        <f>IF(F122&lt;&gt;"",(F122/G122),"")</f>
      </c>
      <c r="I122" s="17" t="str">
        <f>IF(F122=E$122,(2),"0")</f>
        <v>0</v>
      </c>
      <c r="J122" s="17">
        <f>IF(F122&lt;&gt;"",(F122),"")</f>
      </c>
      <c r="K122" s="17">
        <f>IF(F122&lt;&gt;"",(G122),"")</f>
      </c>
      <c r="L122" s="7">
        <f>IF(F122&lt;&gt;"",(J122/K122),"")</f>
      </c>
      <c r="M122" s="17">
        <f>IF(F122&lt;&gt;"",(E122),"")</f>
      </c>
      <c r="N122" s="27">
        <f>IF(F122&lt;&gt;"",(J122/M122),"")</f>
      </c>
    </row>
    <row r="123" spans="4:14" ht="12.75" hidden="1">
      <c r="D123" s="6">
        <v>840850</v>
      </c>
      <c r="E123" s="4">
        <v>0.45</v>
      </c>
      <c r="F123" s="8"/>
      <c r="G123" s="8"/>
      <c r="H123" s="7">
        <f>IF(F123&lt;&gt;"",(F123/G123),"")</f>
      </c>
      <c r="I123" s="17" t="str">
        <f>IF(F123=E$122,(2),"0")</f>
        <v>0</v>
      </c>
      <c r="J123" s="17">
        <f>IF(F123&lt;&gt;"",SUM(F122:F123),"")</f>
      </c>
      <c r="K123" s="17">
        <f>IF(F123&lt;&gt;"",SUM(G122:G123),"")</f>
      </c>
      <c r="L123" s="7">
        <f>IF(F123&lt;&gt;"",(J123/K123),"")</f>
      </c>
      <c r="M123" s="17">
        <f>IF(F123&lt;&gt;"",(2*M122),"")</f>
      </c>
      <c r="N123" s="27">
        <f>IF(F123&lt;&gt;"",(J123/M123),"")</f>
      </c>
    </row>
    <row r="124" spans="6:14" ht="12.75" hidden="1">
      <c r="F124" s="8"/>
      <c r="G124" s="8"/>
      <c r="H124" s="7">
        <f>IF(F124&lt;&gt;"",(F124/G124),"")</f>
      </c>
      <c r="I124" s="17" t="str">
        <f>IF(F124=E$122,(2),"0")</f>
        <v>0</v>
      </c>
      <c r="J124" s="17">
        <f>IF(F124&lt;&gt;"",SUM(F122:F124),"")</f>
      </c>
      <c r="K124" s="17">
        <f>IF(F124&lt;&gt;"",SUM(G122:G124),"")</f>
      </c>
      <c r="L124" s="7">
        <f>IF(F124&lt;&gt;"",(J124/K124),"")</f>
      </c>
      <c r="M124" s="17">
        <f>IF(F124&lt;&gt;"",(3*M122),"")</f>
      </c>
      <c r="N124" s="27">
        <f>IF(F124&lt;&gt;"",(J124/M124),"")</f>
      </c>
    </row>
    <row r="125" spans="9:13" ht="12.75" hidden="1">
      <c r="I125" s="16">
        <f>SUM(I122:I124)</f>
        <v>0</v>
      </c>
      <c r="M125" s="42" t="s">
        <v>16</v>
      </c>
    </row>
    <row r="126" spans="4:14" ht="12.75" hidden="1">
      <c r="D126" s="6" t="s">
        <v>149</v>
      </c>
      <c r="E126" s="8">
        <v>20</v>
      </c>
      <c r="F126" s="8"/>
      <c r="G126" s="8"/>
      <c r="H126" s="7">
        <f>IF(F126&lt;&gt;"",(F126/G126),"")</f>
      </c>
      <c r="I126" s="17" t="str">
        <f>IF(F126=E$126,(2),"0")</f>
        <v>0</v>
      </c>
      <c r="J126" s="17">
        <f>IF(F126&lt;&gt;"",(F126),"")</f>
      </c>
      <c r="K126" s="17">
        <f>IF(F126&lt;&gt;"",(G126),"")</f>
      </c>
      <c r="L126" s="7">
        <f>IF(F126&lt;&gt;"",(J126/K126),"")</f>
      </c>
      <c r="M126" s="17">
        <f>IF(F126&lt;&gt;"",(E126),"")</f>
      </c>
      <c r="N126" s="27">
        <f>IF(F126&lt;&gt;"",(J126/M126),"")</f>
      </c>
    </row>
    <row r="127" spans="4:14" ht="12.75" hidden="1">
      <c r="D127" s="114" t="s">
        <v>140</v>
      </c>
      <c r="E127" s="7">
        <v>0.35</v>
      </c>
      <c r="F127" s="8"/>
      <c r="G127" s="8"/>
      <c r="H127" s="7">
        <f>IF(F127&lt;&gt;"",(F127/G127),"")</f>
      </c>
      <c r="I127" s="17" t="str">
        <f>IF(F127=E$126,(2),"0")</f>
        <v>0</v>
      </c>
      <c r="J127" s="17">
        <f>IF(F127&lt;&gt;"",SUM(F126:F127),"")</f>
      </c>
      <c r="K127" s="17">
        <f>IF(F127&lt;&gt;"",SUM(G126:G127),"")</f>
      </c>
      <c r="L127" s="7">
        <f>IF(F127&lt;&gt;"",(J127/K127),"")</f>
      </c>
      <c r="M127" s="17">
        <f>IF(F127&lt;&gt;"",(2*M126),"")</f>
      </c>
      <c r="N127" s="27">
        <f>IF(F127&lt;&gt;"",(J127/M127),"")</f>
      </c>
    </row>
    <row r="128" spans="6:14" ht="12.75" hidden="1">
      <c r="F128" s="8"/>
      <c r="G128" s="8"/>
      <c r="H128" s="7">
        <f>IF(F128&lt;&gt;"",(F128/G128),"")</f>
      </c>
      <c r="I128" s="17" t="str">
        <f>IF(F128=E$126,(2),"0")</f>
        <v>0</v>
      </c>
      <c r="J128" s="17">
        <f>IF(F128&lt;&gt;"",SUM(F126:F128),"")</f>
      </c>
      <c r="K128" s="17">
        <f>IF(F128&lt;&gt;"",SUM(G126:G128),"")</f>
      </c>
      <c r="L128" s="7">
        <f>IF(F128&lt;&gt;"",(J128/K128),"")</f>
      </c>
      <c r="M128" s="17">
        <f>IF(F128&lt;&gt;"",(3*M126),"")</f>
      </c>
      <c r="N128" s="27">
        <f>IF(F128&lt;&gt;"",(J128/M128),"")</f>
      </c>
    </row>
    <row r="129" spans="9:13" ht="12.75" hidden="1">
      <c r="I129" s="16">
        <f>SUM(I126:I128)</f>
        <v>0</v>
      </c>
      <c r="M129" s="42" t="s">
        <v>16</v>
      </c>
    </row>
    <row r="130" spans="4:14" ht="12.75" hidden="1">
      <c r="D130" s="6" t="s">
        <v>149</v>
      </c>
      <c r="E130" s="8">
        <v>15</v>
      </c>
      <c r="F130" s="8"/>
      <c r="G130" s="8"/>
      <c r="H130" s="7">
        <f>IF(F130&lt;&gt;"",(F130/G130),"")</f>
      </c>
      <c r="I130" s="17" t="str">
        <f>IF(F130=E$130,(2),"0")</f>
        <v>0</v>
      </c>
      <c r="J130" s="17">
        <f>IF(F130&lt;&gt;"",(F130),"")</f>
      </c>
      <c r="K130" s="17">
        <f>IF(F130&lt;&gt;"",(G130),"")</f>
      </c>
      <c r="L130" s="7">
        <f>IF(F130&lt;&gt;"",(J130/K130),"")</f>
      </c>
      <c r="M130" s="17">
        <f>IF(F130&lt;&gt;"",(E130),"")</f>
      </c>
      <c r="N130" s="27">
        <f>IF(F130&lt;&gt;"",(J130/M130),"")</f>
      </c>
    </row>
    <row r="131" spans="4:14" ht="12.75" hidden="1">
      <c r="D131" s="114">
        <v>353357</v>
      </c>
      <c r="E131" s="7">
        <v>0.25</v>
      </c>
      <c r="F131" s="8"/>
      <c r="G131" s="8"/>
      <c r="H131" s="7">
        <f>IF(F131&lt;&gt;"",(F131/G131),"")</f>
      </c>
      <c r="I131" s="17" t="str">
        <f>IF(F131=E$130,(2),"0")</f>
        <v>0</v>
      </c>
      <c r="J131" s="17">
        <f>IF(F131&lt;&gt;"",SUM(F130:F131),"")</f>
      </c>
      <c r="K131" s="17">
        <f>IF(F131&lt;&gt;"",SUM(G130:G131),"")</f>
      </c>
      <c r="L131" s="7">
        <f>IF(F131&lt;&gt;"",(J131/K131),"")</f>
      </c>
      <c r="M131" s="17">
        <f>IF(F131&lt;&gt;"",(2*M130),"")</f>
      </c>
      <c r="N131" s="27">
        <f>IF(F131&lt;&gt;"",(J131/M131),"")</f>
      </c>
    </row>
    <row r="132" spans="5:14" ht="12.75" hidden="1">
      <c r="E132" s="57" t="s">
        <v>16</v>
      </c>
      <c r="F132" s="8"/>
      <c r="G132" s="8"/>
      <c r="H132" s="7">
        <f>IF(F132&lt;&gt;"",(F132/G132),"")</f>
      </c>
      <c r="I132" s="17" t="str">
        <f>IF(F132=E$130,(2),"0")</f>
        <v>0</v>
      </c>
      <c r="J132" s="17">
        <f>IF(F132&lt;&gt;"",SUM(F130:F132),"")</f>
      </c>
      <c r="K132" s="17">
        <f>IF(F132&lt;&gt;"",SUM(G130:G132),"")</f>
      </c>
      <c r="L132" s="7">
        <f>IF(F132&lt;&gt;"",(J132/K132),"")</f>
      </c>
      <c r="M132" s="17">
        <f>IF(F132&lt;&gt;"",(3*M130),"")</f>
      </c>
      <c r="N132" s="27">
        <f>IF(F132&lt;&gt;"",(J132/M132),"")</f>
      </c>
    </row>
    <row r="133" spans="3:13" ht="12.75" hidden="1">
      <c r="C133" s="10" t="s">
        <v>93</v>
      </c>
      <c r="I133" s="16">
        <f>SUM(I130:I132)</f>
        <v>0</v>
      </c>
      <c r="M133" s="42" t="s">
        <v>16</v>
      </c>
    </row>
    <row r="134" spans="4:14" ht="12.75" hidden="1">
      <c r="D134" s="6" t="s">
        <v>149</v>
      </c>
      <c r="E134" s="8">
        <v>20</v>
      </c>
      <c r="F134" s="8"/>
      <c r="G134" s="8"/>
      <c r="H134" s="7">
        <f>IF(F134&lt;&gt;"",(F134/G134),"")</f>
      </c>
      <c r="I134" s="17" t="str">
        <f>IF(F134=E$134,(2),"0")</f>
        <v>0</v>
      </c>
      <c r="J134" s="17">
        <f>IF(F134&lt;&gt;"",(F134),"")</f>
      </c>
      <c r="K134" s="17">
        <f>IF(F134&lt;&gt;"",(G134),"")</f>
      </c>
      <c r="L134" s="7">
        <f>IF(F134&lt;&gt;"",(J134/K134),"")</f>
      </c>
      <c r="M134" s="17">
        <f>IF(F134&lt;&gt;"",(E134),"")</f>
      </c>
      <c r="N134" s="27">
        <f>IF(F134&lt;&gt;"",(J134/M134),"")</f>
      </c>
    </row>
    <row r="135" spans="4:14" ht="12.75" hidden="1">
      <c r="D135" s="114">
        <v>354985</v>
      </c>
      <c r="E135" s="7">
        <v>0.35</v>
      </c>
      <c r="F135" s="8"/>
      <c r="G135" s="8"/>
      <c r="H135" s="7">
        <f>IF(F135&lt;&gt;"",(F135/G135),"")</f>
      </c>
      <c r="I135" s="17" t="str">
        <f>IF(F135=E$134,(2),"0")</f>
        <v>0</v>
      </c>
      <c r="J135" s="17">
        <f>IF(F135&lt;&gt;"",SUM(F134:F135),"")</f>
      </c>
      <c r="K135" s="17">
        <f>IF(F135&lt;&gt;"",SUM(G134:G135),"")</f>
      </c>
      <c r="L135" s="7">
        <f>IF(F135&lt;&gt;"",(J135/K135),"")</f>
      </c>
      <c r="M135" s="17">
        <f>IF(F135&lt;&gt;"",(2*M134),"")</f>
      </c>
      <c r="N135" s="27">
        <f>IF(F135&lt;&gt;"",(J135/M135),"")</f>
      </c>
    </row>
    <row r="136" spans="6:14" ht="12.75" hidden="1">
      <c r="F136" s="8"/>
      <c r="G136" s="8"/>
      <c r="H136" s="7">
        <f>IF(F136&lt;&gt;"",(F136/G136),"")</f>
      </c>
      <c r="I136" s="17" t="str">
        <f>IF(F136=E$134,(2),"0")</f>
        <v>0</v>
      </c>
      <c r="J136" s="17">
        <f>IF(F136&lt;&gt;"",SUM(F134:F136),"")</f>
      </c>
      <c r="K136" s="17">
        <f>IF(F136&lt;&gt;"",SUM(G134:G136),"")</f>
      </c>
      <c r="L136" s="7">
        <f>IF(F136&lt;&gt;"",(J136/K136),"")</f>
      </c>
      <c r="M136" s="17">
        <f>IF(F136&lt;&gt;"",(3*M134),"")</f>
      </c>
      <c r="N136" s="27">
        <f>IF(F136&lt;&gt;"",(J136/M136),"")</f>
      </c>
    </row>
    <row r="137" spans="8:13" ht="12.75" hidden="1">
      <c r="H137" s="2" t="s">
        <v>16</v>
      </c>
      <c r="I137" s="16">
        <f>SUM(I134:I136)</f>
        <v>0</v>
      </c>
      <c r="M137" s="42" t="s">
        <v>16</v>
      </c>
    </row>
    <row r="138" spans="4:14" ht="12.75" hidden="1">
      <c r="D138" s="6" t="s">
        <v>149</v>
      </c>
      <c r="E138" s="2">
        <v>15</v>
      </c>
      <c r="F138" s="8"/>
      <c r="G138" s="8"/>
      <c r="H138" s="7">
        <f>IF(F138&lt;&gt;"",(F138/G138),"")</f>
      </c>
      <c r="I138" s="17" t="str">
        <f>IF(F138=E$138,(2),"0")</f>
        <v>0</v>
      </c>
      <c r="J138" s="17">
        <f>IF(F138&lt;&gt;"",(F138),"")</f>
      </c>
      <c r="K138" s="17">
        <f>IF(F138&lt;&gt;"",(G138),"")</f>
      </c>
      <c r="L138" s="7">
        <f>IF(F138&lt;&gt;"",(J138/K138),"")</f>
      </c>
      <c r="M138" s="17">
        <f>IF(F138&lt;&gt;"",(E138),"")</f>
      </c>
      <c r="N138" s="27">
        <f>IF(F138&lt;&gt;"",(J138/M138),"")</f>
      </c>
    </row>
    <row r="139" spans="4:14" ht="12.75" hidden="1">
      <c r="D139" s="6">
        <v>354743</v>
      </c>
      <c r="E139" s="4">
        <v>0.25</v>
      </c>
      <c r="F139" s="8"/>
      <c r="G139" s="8"/>
      <c r="H139" s="7">
        <f>IF(F139&lt;&gt;"",(F139/G139),"")</f>
      </c>
      <c r="I139" s="17" t="str">
        <f>IF(F139=E$138,(2),"0")</f>
        <v>0</v>
      </c>
      <c r="J139" s="17">
        <f>IF(F139&lt;&gt;"",SUM(F138:F139),"")</f>
      </c>
      <c r="K139" s="17">
        <f>IF(F139&lt;&gt;"",SUM(G138:G139),"")</f>
      </c>
      <c r="L139" s="7">
        <f>IF(F139&lt;&gt;"",(J139/K139),"")</f>
      </c>
      <c r="M139" s="17">
        <f>IF(F139&lt;&gt;"",(2*M138),"")</f>
      </c>
      <c r="N139" s="27">
        <f>IF(F139&lt;&gt;"",(J139/M139),"")</f>
      </c>
    </row>
    <row r="140" spans="6:14" ht="12.75" hidden="1">
      <c r="F140" s="8"/>
      <c r="G140" s="8"/>
      <c r="H140" s="7">
        <f>IF(F140&lt;&gt;"",(F140/G140),"")</f>
      </c>
      <c r="I140" s="17" t="str">
        <f>IF(F140=E$138,(2),"0")</f>
        <v>0</v>
      </c>
      <c r="J140" s="17">
        <f>IF(F140&lt;&gt;"",SUM(F138:F140),"")</f>
      </c>
      <c r="K140" s="17">
        <f>IF(F140&lt;&gt;"",SUM(G138:G140),"")</f>
      </c>
      <c r="L140" s="7">
        <f>IF(F140&lt;&gt;"",(J140/K140),"")</f>
      </c>
      <c r="M140" s="17">
        <f>IF(F140&lt;&gt;"",(3*M138),"")</f>
      </c>
      <c r="N140" s="27">
        <f>IF(F140&lt;&gt;"",(J140/M140),"")</f>
      </c>
    </row>
    <row r="141" spans="9:13" ht="12.75" hidden="1">
      <c r="I141" s="16">
        <f>SUM(I138:I140)</f>
        <v>0</v>
      </c>
      <c r="M141" s="42" t="s">
        <v>16</v>
      </c>
    </row>
    <row r="142" spans="4:14" ht="12.75" hidden="1">
      <c r="D142" s="6" t="s">
        <v>149</v>
      </c>
      <c r="E142" s="8">
        <v>15</v>
      </c>
      <c r="F142" s="8"/>
      <c r="G142" s="8"/>
      <c r="H142" s="7">
        <f>IF(F142&lt;&gt;"",(F142/G142),"")</f>
      </c>
      <c r="I142" s="17" t="str">
        <f>IF(F142=E$142,(2),"0")</f>
        <v>0</v>
      </c>
      <c r="J142" s="17">
        <f>IF(F142&lt;&gt;"",(F142),"")</f>
      </c>
      <c r="K142" s="17">
        <f>IF(F142&lt;&gt;"",(G142),"")</f>
      </c>
      <c r="L142" s="7">
        <f>IF(F142&lt;&gt;"",(J142/K142),"")</f>
      </c>
      <c r="M142" s="17">
        <f>IF(F142&lt;&gt;"",(E142),"")</f>
      </c>
      <c r="N142" s="27">
        <f>IF(F142&lt;&gt;"",(J142/M142),"")</f>
      </c>
    </row>
    <row r="143" spans="4:14" ht="12.75" hidden="1">
      <c r="D143" s="114">
        <v>392965</v>
      </c>
      <c r="E143" s="7">
        <v>0.25</v>
      </c>
      <c r="F143" s="8"/>
      <c r="G143" s="8"/>
      <c r="H143" s="7">
        <f>IF(F143&lt;&gt;"",(F143/G143),"")</f>
      </c>
      <c r="I143" s="17" t="str">
        <f>IF(F143=E$142,(2),"0")</f>
        <v>0</v>
      </c>
      <c r="J143" s="17">
        <f>IF(F143&lt;&gt;"",SUM(F142:F143),"")</f>
      </c>
      <c r="K143" s="17">
        <f>IF(F143&lt;&gt;"",SUM(G142:G143),"")</f>
      </c>
      <c r="L143" s="7">
        <f>IF(F143&lt;&gt;"",(J143/K143),"")</f>
      </c>
      <c r="M143" s="17">
        <f>IF(F143&lt;&gt;"",(2*M142),"")</f>
      </c>
      <c r="N143" s="27">
        <f>IF(F143&lt;&gt;"",(J143/M143),"")</f>
      </c>
    </row>
    <row r="144" spans="6:14" ht="12.75" hidden="1">
      <c r="F144" s="8"/>
      <c r="G144" s="8"/>
      <c r="H144" s="7">
        <f>IF(F144&lt;&gt;"",(F144/G144),"")</f>
      </c>
      <c r="I144" s="17" t="str">
        <f>IF(F144=E$142,(2),"0")</f>
        <v>0</v>
      </c>
      <c r="J144" s="17">
        <f>IF(F144&lt;&gt;"",SUM(F142:F144),"")</f>
      </c>
      <c r="K144" s="17">
        <f>IF(F144&lt;&gt;"",SUM(G142:G144),"")</f>
      </c>
      <c r="L144" s="7">
        <f>IF(F144&lt;&gt;"",(J144/K144),"")</f>
      </c>
      <c r="M144" s="17">
        <f>IF(F144&lt;&gt;"",(3*M142),"")</f>
      </c>
      <c r="N144" s="27">
        <f>IF(F144&lt;&gt;"",(J144/M144),"")</f>
      </c>
    </row>
    <row r="145" spans="9:13" ht="12.75" hidden="1">
      <c r="I145" s="16">
        <f>SUM(I142:I144)</f>
        <v>0</v>
      </c>
      <c r="M145" s="42" t="s">
        <v>16</v>
      </c>
    </row>
    <row r="146" spans="4:14" ht="12.75" hidden="1">
      <c r="D146" s="6" t="s">
        <v>149</v>
      </c>
      <c r="E146" s="2">
        <v>25</v>
      </c>
      <c r="F146" s="8"/>
      <c r="G146" s="8"/>
      <c r="H146" s="7">
        <f>IF(F146&lt;&gt;"",(F146/G146),"")</f>
      </c>
      <c r="I146" s="17" t="str">
        <f>IF(F146=E$146,(2),"0")</f>
        <v>0</v>
      </c>
      <c r="J146" s="17">
        <f>IF(F146&lt;&gt;"",(F146),"")</f>
      </c>
      <c r="K146" s="17">
        <f>IF(F146&lt;&gt;"",(G146),"")</f>
      </c>
      <c r="L146" s="7">
        <f>IF(F146&lt;&gt;"",(J146/K146),"")</f>
      </c>
      <c r="M146" s="17">
        <f>IF(F146&lt;&gt;"",(E146),"")</f>
      </c>
      <c r="N146" s="27">
        <f>IF(F146&lt;&gt;"",(J146/M146),"")</f>
      </c>
    </row>
    <row r="147" spans="4:14" ht="12.75" hidden="1">
      <c r="D147" s="6">
        <v>360235</v>
      </c>
      <c r="E147" s="4">
        <v>0.45</v>
      </c>
      <c r="F147" s="8"/>
      <c r="G147" s="8"/>
      <c r="H147" s="7">
        <f>IF(F147&lt;&gt;"",(F147/G147),"")</f>
      </c>
      <c r="I147" s="17" t="str">
        <f>IF(F147=E$146,(2),"0")</f>
        <v>0</v>
      </c>
      <c r="J147" s="17">
        <f>IF(F147&lt;&gt;"",SUM(F146:F147),"")</f>
      </c>
      <c r="K147" s="17">
        <f>IF(F147&lt;&gt;"",SUM(G146:G147),"")</f>
      </c>
      <c r="L147" s="7">
        <f>IF(F147&lt;&gt;"",(J147/K147),"")</f>
      </c>
      <c r="M147" s="17">
        <f>IF(F147&lt;&gt;"",(2*M146),"")</f>
      </c>
      <c r="N147" s="27">
        <f>IF(F147&lt;&gt;"",(J147/M147),"")</f>
      </c>
    </row>
    <row r="148" spans="5:14" ht="12.75" hidden="1">
      <c r="E148" s="57" t="s">
        <v>16</v>
      </c>
      <c r="F148" s="8"/>
      <c r="G148" s="8"/>
      <c r="H148" s="7">
        <f>IF(F148&lt;&gt;"",(F148/G148),"")</f>
      </c>
      <c r="I148" s="17" t="str">
        <f>IF(F148=E$146,(2),"0")</f>
        <v>0</v>
      </c>
      <c r="J148" s="17">
        <f>IF(F148&lt;&gt;"",SUM(F146:F148),"")</f>
      </c>
      <c r="K148" s="17">
        <f>IF(F148&lt;&gt;"",SUM(G146:G148),"")</f>
      </c>
      <c r="L148" s="7">
        <f>IF(F148&lt;&gt;"",(J148/K148),"")</f>
      </c>
      <c r="M148" s="17">
        <f>IF(F148&lt;&gt;"",(3*M146),"")</f>
      </c>
      <c r="N148" s="27">
        <f>IF(F148&lt;&gt;"",(J148/M148),"")</f>
      </c>
    </row>
    <row r="149" spans="3:13" ht="12.75" hidden="1">
      <c r="C149" s="10" t="s">
        <v>94</v>
      </c>
      <c r="I149" s="16">
        <f>SUM(I146:I148)</f>
        <v>0</v>
      </c>
      <c r="M149" s="42" t="s">
        <v>16</v>
      </c>
    </row>
    <row r="150" spans="6:22" ht="12.75" hidden="1">
      <c r="F150" s="8"/>
      <c r="G150" s="8"/>
      <c r="H150" s="7">
        <f>IF(F150&lt;&gt;"",(F150/G150),"")</f>
      </c>
      <c r="I150" s="17" t="str">
        <f>IF(F150=E$134,(2),"0")</f>
        <v>0</v>
      </c>
      <c r="J150" s="17">
        <f>IF(F150&lt;&gt;"",(F150),"")</f>
      </c>
      <c r="K150" s="17">
        <f>IF(F150&lt;&gt;"",(G150),"")</f>
      </c>
      <c r="L150" s="7">
        <f>IF(F150&lt;&gt;"",(J150/K150),"")</f>
      </c>
      <c r="M150" s="17">
        <f>IF(F150&lt;&gt;"",(E134),"")</f>
      </c>
      <c r="N150" s="27">
        <f>IF(F150&lt;&gt;"",(J150/M150),"")</f>
      </c>
      <c r="R150" s="16"/>
      <c r="S150" s="16"/>
      <c r="T150" s="58"/>
      <c r="V150" s="58"/>
    </row>
    <row r="151" spans="6:22" ht="12.75" hidden="1">
      <c r="F151" s="8"/>
      <c r="G151" s="8"/>
      <c r="H151" s="7">
        <f>IF(F151&lt;&gt;"",(F151/G151),"")</f>
      </c>
      <c r="I151" s="17" t="str">
        <f>IF(F151=E$134,(2),"0")</f>
        <v>0</v>
      </c>
      <c r="J151" s="17">
        <f>IF(F151&lt;&gt;"",SUM(F150:F151),"")</f>
      </c>
      <c r="K151" s="17">
        <f>IF(F151&lt;&gt;"",SUM(G150:G151),"")</f>
      </c>
      <c r="L151" s="7">
        <f>IF(F151&lt;&gt;"",(J151/K151),"")</f>
      </c>
      <c r="M151" s="17">
        <f>IF(F151&lt;&gt;"",(2*M150),"")</f>
      </c>
      <c r="N151" s="27">
        <f>IF(F151&lt;&gt;"",(J151/M151),"")</f>
      </c>
      <c r="R151" s="16"/>
      <c r="S151" s="16"/>
      <c r="T151" s="58"/>
      <c r="V151" s="58"/>
    </row>
    <row r="152" spans="6:22" ht="12.75" hidden="1">
      <c r="F152" s="8"/>
      <c r="G152" s="8"/>
      <c r="H152" s="7">
        <f>IF(F152&lt;&gt;"",(F152/G152),"")</f>
      </c>
      <c r="I152" s="17" t="str">
        <f>IF(F152=E$134,(2),"0")</f>
        <v>0</v>
      </c>
      <c r="J152" s="17">
        <f>IF(F152&lt;&gt;"",SUM(F150:F152),"")</f>
      </c>
      <c r="K152" s="17">
        <f>IF(F152&lt;&gt;"",SUM(G150:G152),"")</f>
      </c>
      <c r="L152" s="7">
        <f>IF(F152&lt;&gt;"",(J152/K152),"")</f>
      </c>
      <c r="M152" s="17">
        <f>IF(F152&lt;&gt;"",(3*M150),"")</f>
      </c>
      <c r="N152" s="27">
        <f>IF(F152&lt;&gt;"",(J152/M152),"")</f>
      </c>
      <c r="R152" s="16"/>
      <c r="S152" s="16"/>
      <c r="T152" s="58"/>
      <c r="V152" s="58"/>
    </row>
    <row r="153" spans="8:22" ht="12.75" hidden="1">
      <c r="H153" s="2" t="s">
        <v>16</v>
      </c>
      <c r="I153" s="16">
        <f>SUM(I150:I152)</f>
        <v>0</v>
      </c>
      <c r="M153" s="42" t="s">
        <v>16</v>
      </c>
      <c r="R153" s="16"/>
      <c r="S153" s="16"/>
      <c r="T153" s="58"/>
      <c r="V153" s="58"/>
    </row>
    <row r="154" spans="6:22" ht="12.75" hidden="1">
      <c r="F154" s="8"/>
      <c r="G154" s="8"/>
      <c r="H154" s="7">
        <f>IF(F154&lt;&gt;"",(F154/G154),"")</f>
      </c>
      <c r="I154" s="17" t="str">
        <f>IF(F154=E$134,(2),"0")</f>
        <v>0</v>
      </c>
      <c r="J154" s="17">
        <f>IF(F154&lt;&gt;"",(F154),"")</f>
      </c>
      <c r="K154" s="17">
        <f>IF(F154&lt;&gt;"",(G154),"")</f>
      </c>
      <c r="L154" s="7">
        <f>IF(F154&lt;&gt;"",(J154/K154),"")</f>
      </c>
      <c r="M154" s="17">
        <f>IF(F154&lt;&gt;"",(E154),"")</f>
      </c>
      <c r="N154" s="27">
        <f>IF(F154&lt;&gt;"",(J154/M154),"")</f>
      </c>
      <c r="R154" s="16"/>
      <c r="S154" s="16"/>
      <c r="T154" s="58"/>
      <c r="V154" s="58"/>
    </row>
    <row r="155" spans="5:22" ht="12.75" hidden="1">
      <c r="E155" s="4"/>
      <c r="F155" s="8"/>
      <c r="G155" s="8"/>
      <c r="H155" s="7">
        <f>IF(F155&lt;&gt;"",(F155/G155),"")</f>
      </c>
      <c r="I155" s="17" t="str">
        <f>IF(F155=E$134,(2),"0")</f>
        <v>0</v>
      </c>
      <c r="J155" s="17">
        <f>IF(F155&lt;&gt;"",SUM(F154:F155),"")</f>
      </c>
      <c r="K155" s="17">
        <f>IF(F155&lt;&gt;"",SUM(G154:G155),"")</f>
      </c>
      <c r="L155" s="7">
        <f>IF(F155&lt;&gt;"",(J155/K155),"")</f>
      </c>
      <c r="M155" s="17">
        <f>IF(F155&lt;&gt;"",(2*M154),"")</f>
      </c>
      <c r="N155" s="27">
        <f>IF(F155&lt;&gt;"",(J155/M155),"")</f>
      </c>
      <c r="R155" s="16"/>
      <c r="S155" s="16"/>
      <c r="T155" s="58"/>
      <c r="V155" s="58"/>
    </row>
    <row r="156" spans="5:22" ht="12.75" hidden="1">
      <c r="E156" s="57"/>
      <c r="F156" s="8"/>
      <c r="G156" s="8"/>
      <c r="H156" s="7">
        <f>IF(F156&lt;&gt;"",(F156/G156),"")</f>
      </c>
      <c r="I156" s="17" t="str">
        <f>IF(F156=E$134,(2),"0")</f>
        <v>0</v>
      </c>
      <c r="J156" s="17">
        <f>IF(F156&lt;&gt;"",SUM(F154:F156),"")</f>
      </c>
      <c r="K156" s="17">
        <f>IF(F156&lt;&gt;"",SUM(G154:G156),"")</f>
      </c>
      <c r="L156" s="7">
        <f>IF(F156&lt;&gt;"",(J156/K156),"")</f>
      </c>
      <c r="M156" s="17">
        <f>IF(F156&lt;&gt;"",(3*M154),"")</f>
      </c>
      <c r="N156" s="27">
        <f>IF(F156&lt;&gt;"",(J156/M156),"")</f>
      </c>
      <c r="R156" s="16"/>
      <c r="S156" s="16"/>
      <c r="T156" s="58"/>
      <c r="V156" s="58"/>
    </row>
    <row r="157" spans="9:22" ht="12.75" hidden="1">
      <c r="I157" s="16">
        <f>SUM(I154:I156)</f>
        <v>0</v>
      </c>
      <c r="M157" s="42" t="s">
        <v>16</v>
      </c>
      <c r="R157" s="16"/>
      <c r="S157" s="16"/>
      <c r="T157" s="58"/>
      <c r="V157" s="58"/>
    </row>
    <row r="158" spans="5:22" ht="12.75" hidden="1">
      <c r="E158" s="8"/>
      <c r="F158" s="8"/>
      <c r="G158" s="8"/>
      <c r="H158" s="7">
        <f>IF(F158&lt;&gt;"",(F158/G158),"")</f>
      </c>
      <c r="I158" s="17" t="str">
        <f>IF(F158=E$134,(2),"0")</f>
        <v>0</v>
      </c>
      <c r="J158" s="17">
        <f>IF(F158&lt;&gt;"",(F158),"")</f>
      </c>
      <c r="K158" s="17">
        <f>IF(F158&lt;&gt;"",(G158),"")</f>
      </c>
      <c r="L158" s="7">
        <f>IF(F158&lt;&gt;"",(J158/K158),"")</f>
      </c>
      <c r="M158" s="17">
        <f>IF(F158&lt;&gt;"",(E158),"")</f>
      </c>
      <c r="N158" s="27">
        <f>IF(F158&lt;&gt;"",(J158/M158),"")</f>
      </c>
      <c r="R158" s="16"/>
      <c r="S158" s="16"/>
      <c r="T158" s="58"/>
      <c r="V158" s="58"/>
    </row>
    <row r="159" spans="4:22" ht="12.75" hidden="1">
      <c r="D159" s="114"/>
      <c r="E159" s="7"/>
      <c r="F159" s="8"/>
      <c r="G159" s="8"/>
      <c r="H159" s="7">
        <f>IF(F159&lt;&gt;"",(F159/G159),"")</f>
      </c>
      <c r="I159" s="17" t="str">
        <f>IF(F159=E$134,(2),"0")</f>
        <v>0</v>
      </c>
      <c r="J159" s="17">
        <f>IF(F159&lt;&gt;"",SUM(F158:F159),"")</f>
      </c>
      <c r="K159" s="17">
        <f>IF(F159&lt;&gt;"",SUM(G158:G159),"")</f>
      </c>
      <c r="L159" s="7">
        <f>IF(F159&lt;&gt;"",(J159/K159),"")</f>
      </c>
      <c r="M159" s="17">
        <f>IF(F159&lt;&gt;"",(2*M158),"")</f>
      </c>
      <c r="N159" s="27">
        <f>IF(F159&lt;&gt;"",(J159/M159),"")</f>
      </c>
      <c r="R159" s="16"/>
      <c r="S159" s="16"/>
      <c r="T159" s="58"/>
      <c r="V159" s="58"/>
    </row>
    <row r="160" spans="6:22" ht="12.75" hidden="1">
      <c r="F160" s="8"/>
      <c r="G160" s="8"/>
      <c r="H160" s="7">
        <f>IF(F160&lt;&gt;"",(F160/G160),"")</f>
      </c>
      <c r="I160" s="17" t="str">
        <f>IF(F160=E$134,(2),"0")</f>
        <v>0</v>
      </c>
      <c r="J160" s="17">
        <f>IF(F160&lt;&gt;"",SUM(F158:F160),"")</f>
      </c>
      <c r="K160" s="17">
        <f>IF(F160&lt;&gt;"",SUM(G158:G160),"")</f>
      </c>
      <c r="L160" s="7">
        <f>IF(F160&lt;&gt;"",(J160/K160),"")</f>
      </c>
      <c r="M160" s="17">
        <f>IF(F160&lt;&gt;"",(3*M158),"")</f>
      </c>
      <c r="N160" s="27">
        <f>IF(F160&lt;&gt;"",(J160/M160),"")</f>
      </c>
      <c r="R160" s="16"/>
      <c r="S160" s="16"/>
      <c r="T160" s="58"/>
      <c r="V160" s="58"/>
    </row>
    <row r="161" spans="9:22" ht="12.75" hidden="1">
      <c r="I161" s="16">
        <f>SUM(I158:I160)</f>
        <v>0</v>
      </c>
      <c r="M161" s="42" t="s">
        <v>16</v>
      </c>
      <c r="R161" s="16"/>
      <c r="S161" s="16"/>
      <c r="T161" s="58"/>
      <c r="V161" s="58"/>
    </row>
    <row r="162" spans="6:22" ht="12.75" hidden="1">
      <c r="F162" s="8"/>
      <c r="G162" s="8"/>
      <c r="H162" s="7">
        <f>IF(F162&lt;&gt;"",(F162/G162),"")</f>
      </c>
      <c r="I162" s="17" t="str">
        <f>IF(F162=E$134,(2),"0")</f>
        <v>0</v>
      </c>
      <c r="J162" s="17">
        <f>IF(F162&lt;&gt;"",(F162),"")</f>
      </c>
      <c r="K162" s="17">
        <f>IF(F162&lt;&gt;"",(G162),"")</f>
      </c>
      <c r="L162" s="7">
        <f>IF(F162&lt;&gt;"",(J162/K162),"")</f>
      </c>
      <c r="M162" s="17">
        <f>IF(F162&lt;&gt;"",(E118),"")</f>
      </c>
      <c r="N162" s="27">
        <f>IF(F162&lt;&gt;"",(J162/M162),"")</f>
      </c>
      <c r="R162" s="16"/>
      <c r="S162" s="16"/>
      <c r="T162" s="58"/>
      <c r="V162" s="58"/>
    </row>
    <row r="163" spans="6:22" ht="12.75" hidden="1">
      <c r="F163" s="8"/>
      <c r="G163" s="8"/>
      <c r="H163" s="7">
        <f>IF(F163&lt;&gt;"",(F163/G163),"")</f>
      </c>
      <c r="I163" s="17" t="str">
        <f>IF(F163=E$134,(2),"0")</f>
        <v>0</v>
      </c>
      <c r="J163" s="17">
        <f>IF(F163&lt;&gt;"",SUM(F162:F163),"")</f>
      </c>
      <c r="K163" s="17">
        <f>IF(F163&lt;&gt;"",SUM(G162:G163),"")</f>
      </c>
      <c r="L163" s="7">
        <f>IF(F163&lt;&gt;"",(J163/K163),"")</f>
      </c>
      <c r="M163" s="17">
        <f>IF(F163&lt;&gt;"",(2*M162),"")</f>
      </c>
      <c r="N163" s="27">
        <f>IF(F163&lt;&gt;"",(J163/M163),"")</f>
      </c>
      <c r="R163" s="16"/>
      <c r="S163" s="16"/>
      <c r="T163" s="58"/>
      <c r="V163" s="58"/>
    </row>
    <row r="164" spans="5:22" ht="12.75" hidden="1">
      <c r="E164" s="57" t="s">
        <v>16</v>
      </c>
      <c r="F164" s="8"/>
      <c r="G164" s="8"/>
      <c r="H164" s="7">
        <f>IF(F164&lt;&gt;"",(F164/G164),"")</f>
      </c>
      <c r="I164" s="17" t="str">
        <f>IF(F164=E$134,(2),"0")</f>
        <v>0</v>
      </c>
      <c r="J164" s="17">
        <f>IF(F164&lt;&gt;"",SUM(F162:F164),"")</f>
      </c>
      <c r="K164" s="17">
        <f>IF(F164&lt;&gt;"",SUM(G162:G164),"")</f>
      </c>
      <c r="L164" s="7">
        <f>IF(F164&lt;&gt;"",(J164/K164),"")</f>
      </c>
      <c r="M164" s="17">
        <f>IF(F164&lt;&gt;"",(3*M162),"")</f>
      </c>
      <c r="N164" s="27">
        <f>IF(F164&lt;&gt;"",(J164/M164),"")</f>
      </c>
      <c r="R164" s="16"/>
      <c r="S164" s="16"/>
      <c r="T164" s="58"/>
      <c r="V164" s="58"/>
    </row>
    <row r="165" spans="9:22" ht="12.75" hidden="1">
      <c r="I165" s="16">
        <f>SUM(I162:I164)</f>
        <v>0</v>
      </c>
      <c r="R165" s="16"/>
      <c r="S165" s="16"/>
      <c r="T165" s="58"/>
      <c r="V165" s="58"/>
    </row>
    <row r="166" spans="17:22" ht="12.75">
      <c r="Q166" s="3"/>
      <c r="T166" s="58"/>
      <c r="V166" s="58"/>
    </row>
    <row r="167" spans="17:22" ht="12.75">
      <c r="Q167" s="3"/>
      <c r="T167" s="58"/>
      <c r="V167" s="58"/>
    </row>
    <row r="168" spans="4:22" ht="15">
      <c r="D168" s="171" t="s">
        <v>158</v>
      </c>
      <c r="E168" s="172"/>
      <c r="F168" s="172"/>
      <c r="G168" s="172"/>
      <c r="H168" s="172"/>
      <c r="O168" s="2" t="s">
        <v>143</v>
      </c>
      <c r="Q168" s="3" t="s">
        <v>72</v>
      </c>
      <c r="S168" s="2" t="s">
        <v>83</v>
      </c>
      <c r="T168" s="58" t="s">
        <v>72</v>
      </c>
      <c r="V168" s="58"/>
    </row>
    <row r="169" spans="4:22" ht="12.75">
      <c r="D169" s="6" t="s">
        <v>46</v>
      </c>
      <c r="E169" s="2" t="s">
        <v>19</v>
      </c>
      <c r="F169" s="2" t="s">
        <v>68</v>
      </c>
      <c r="G169" s="2" t="s">
        <v>2</v>
      </c>
      <c r="H169" s="2" t="s">
        <v>16</v>
      </c>
      <c r="I169" s="2" t="s">
        <v>70</v>
      </c>
      <c r="J169" s="2" t="s">
        <v>70</v>
      </c>
      <c r="K169" s="2" t="s">
        <v>70</v>
      </c>
      <c r="L169" s="4" t="s">
        <v>70</v>
      </c>
      <c r="M169" s="4" t="s">
        <v>70</v>
      </c>
      <c r="N169" s="5" t="s">
        <v>0</v>
      </c>
      <c r="O169" s="2" t="s">
        <v>73</v>
      </c>
      <c r="P169" s="2" t="s">
        <v>74</v>
      </c>
      <c r="Q169" s="3" t="s">
        <v>76</v>
      </c>
      <c r="R169" s="2" t="s">
        <v>82</v>
      </c>
      <c r="S169" s="2" t="s">
        <v>84</v>
      </c>
      <c r="T169" s="58" t="s">
        <v>100</v>
      </c>
      <c r="U169" s="2" t="s">
        <v>82</v>
      </c>
      <c r="V169" s="58"/>
    </row>
    <row r="170" spans="4:23" ht="12.75">
      <c r="D170" s="115" t="s">
        <v>47</v>
      </c>
      <c r="E170" s="8" t="s">
        <v>0</v>
      </c>
      <c r="F170" s="8" t="s">
        <v>69</v>
      </c>
      <c r="G170" s="8" t="s">
        <v>77</v>
      </c>
      <c r="H170" s="15" t="s">
        <v>16</v>
      </c>
      <c r="I170" s="8" t="s">
        <v>71</v>
      </c>
      <c r="J170" s="17" t="s">
        <v>0</v>
      </c>
      <c r="K170" s="17" t="s">
        <v>1</v>
      </c>
      <c r="L170" s="7" t="s">
        <v>2</v>
      </c>
      <c r="M170" s="17" t="s">
        <v>7</v>
      </c>
      <c r="N170" s="18" t="s">
        <v>8</v>
      </c>
      <c r="O170" s="15" t="s">
        <v>72</v>
      </c>
      <c r="P170" s="7" t="s">
        <v>72</v>
      </c>
      <c r="Q170" s="17" t="s">
        <v>71</v>
      </c>
      <c r="R170" s="15" t="s">
        <v>55</v>
      </c>
      <c r="S170" s="2" t="s">
        <v>75</v>
      </c>
      <c r="T170" s="8" t="s">
        <v>71</v>
      </c>
      <c r="U170" s="15" t="s">
        <v>55</v>
      </c>
      <c r="V170" s="8"/>
      <c r="W170" s="15"/>
    </row>
    <row r="171" spans="4:17" ht="12.75">
      <c r="D171" s="115" t="s">
        <v>16</v>
      </c>
      <c r="E171" s="8" t="s">
        <v>16</v>
      </c>
      <c r="F171" s="8" t="s">
        <v>16</v>
      </c>
      <c r="G171" s="8" t="s">
        <v>16</v>
      </c>
      <c r="H171" s="15" t="s">
        <v>16</v>
      </c>
      <c r="I171" s="10" t="s">
        <v>16</v>
      </c>
      <c r="J171" s="17" t="s">
        <v>16</v>
      </c>
      <c r="K171" s="17" t="s">
        <v>16</v>
      </c>
      <c r="L171" s="7" t="s">
        <v>16</v>
      </c>
      <c r="M171" s="17" t="s">
        <v>16</v>
      </c>
      <c r="N171" s="18" t="s">
        <v>16</v>
      </c>
      <c r="O171" s="15"/>
      <c r="P171" s="7" t="s">
        <v>16</v>
      </c>
      <c r="Q171" s="17" t="s">
        <v>16</v>
      </c>
    </row>
    <row r="172" spans="3:29" s="73" customFormat="1" ht="12.75">
      <c r="C172" s="2">
        <v>1</v>
      </c>
      <c r="D172" s="6" t="str">
        <f>D4</f>
        <v>Valk  H.</v>
      </c>
      <c r="E172" s="19">
        <f>E4</f>
        <v>22</v>
      </c>
      <c r="F172" s="4">
        <f>E5</f>
        <v>0.4</v>
      </c>
      <c r="G172" s="27">
        <f>IF(L172&lt;&gt;"",(L172/F172),"")</f>
        <v>1.1073825503355705</v>
      </c>
      <c r="H172" s="17"/>
      <c r="I172" s="15">
        <f>I8</f>
        <v>4</v>
      </c>
      <c r="J172" s="17">
        <f>J6</f>
        <v>66</v>
      </c>
      <c r="K172" s="17">
        <f>K6</f>
        <v>149</v>
      </c>
      <c r="L172" s="7">
        <f>L6</f>
        <v>0.4429530201342282</v>
      </c>
      <c r="M172" s="17">
        <f>M6</f>
        <v>66</v>
      </c>
      <c r="N172" s="27">
        <f>N6</f>
        <v>1</v>
      </c>
      <c r="O172" s="17">
        <f aca="true" t="shared" si="2" ref="O172:O191">IF(N172&lt;&gt;"",(RANK(N172,N$172:N$191)),"")</f>
        <v>1</v>
      </c>
      <c r="P172" s="17">
        <f>IF(I172&lt;&gt;"",(RANK(I172,I$172:I$191)),"")</f>
        <v>4</v>
      </c>
      <c r="Q172" s="17">
        <f>IF(O172&lt;&gt;"",(H172+O172+P172),"")</f>
        <v>5</v>
      </c>
      <c r="R172" s="51">
        <f>IF(Q172&lt;&gt;"",(RANK(Q172,Q$172:Q$191)),"")</f>
        <v>17</v>
      </c>
      <c r="S172" s="57" t="s">
        <v>129</v>
      </c>
      <c r="T172" s="10">
        <f>IF(H172&gt;0,(P172+O172),"")</f>
      </c>
      <c r="U172" s="57"/>
      <c r="V172" s="10"/>
      <c r="W172" s="57"/>
      <c r="X172" s="74"/>
      <c r="AC172" s="74"/>
    </row>
    <row r="173" spans="3:29" s="73" customFormat="1" ht="12.75">
      <c r="C173" s="2">
        <v>2</v>
      </c>
      <c r="D173" s="6" t="str">
        <f>D9</f>
        <v>Haan  F. de</v>
      </c>
      <c r="E173" s="19">
        <f>E9</f>
        <v>17</v>
      </c>
      <c r="F173" s="4">
        <f>E10</f>
        <v>0.3</v>
      </c>
      <c r="G173" s="27">
        <f>IF(L173&lt;&gt;"",(L173/F173),"")</f>
        <v>0.888888888888889</v>
      </c>
      <c r="H173" s="17"/>
      <c r="I173" s="15">
        <f>I13</f>
        <v>3</v>
      </c>
      <c r="J173" s="17">
        <f>J11</f>
        <v>44</v>
      </c>
      <c r="K173" s="17">
        <f>K11</f>
        <v>165</v>
      </c>
      <c r="L173" s="7">
        <f>L11</f>
        <v>0.26666666666666666</v>
      </c>
      <c r="M173" s="17">
        <f>M11</f>
        <v>51</v>
      </c>
      <c r="N173" s="27">
        <f>N11</f>
        <v>0.8627450980392157</v>
      </c>
      <c r="O173" s="17">
        <f t="shared" si="2"/>
        <v>10</v>
      </c>
      <c r="P173" s="17">
        <f aca="true" t="shared" si="3" ref="P173:P191">IF(I173&lt;&gt;"",(RANK(I173,I$172:I$191)),"")</f>
        <v>12</v>
      </c>
      <c r="Q173" s="17">
        <f>IF(O173&lt;&gt;"",(H173+O173+P173),"")</f>
        <v>22</v>
      </c>
      <c r="R173" s="51">
        <f aca="true" t="shared" si="4" ref="R173:R191">IF(Q173&lt;&gt;"",(RANK(Q173,Q$172:Q$191)),"")</f>
        <v>9</v>
      </c>
      <c r="S173" s="2">
        <v>17</v>
      </c>
      <c r="T173" s="10">
        <f>IF(H173&gt;0,(P173+R173+O173),"")</f>
      </c>
      <c r="U173" s="57"/>
      <c r="V173" s="10"/>
      <c r="W173" s="57"/>
      <c r="X173" s="74"/>
      <c r="AC173" s="74"/>
    </row>
    <row r="174" spans="3:29" s="73" customFormat="1" ht="12.75">
      <c r="C174" s="2">
        <v>3</v>
      </c>
      <c r="D174" s="6" t="str">
        <f>D14</f>
        <v>Heemstra  H.</v>
      </c>
      <c r="E174" s="19">
        <f>E14</f>
        <v>17</v>
      </c>
      <c r="F174" s="4">
        <f>E15</f>
        <v>0.3</v>
      </c>
      <c r="G174" s="27">
        <f>IF(L174&lt;&gt;"",(L174/F174),"")</f>
        <v>1.1409395973154364</v>
      </c>
      <c r="H174" s="17"/>
      <c r="I174" s="15">
        <f>I18</f>
        <v>5</v>
      </c>
      <c r="J174" s="17">
        <f>J16</f>
        <v>51</v>
      </c>
      <c r="K174" s="17">
        <f>K16</f>
        <v>149</v>
      </c>
      <c r="L174" s="7">
        <f>L16</f>
        <v>0.3422818791946309</v>
      </c>
      <c r="M174" s="17">
        <f>M16</f>
        <v>51</v>
      </c>
      <c r="N174" s="27">
        <f>N16</f>
        <v>1</v>
      </c>
      <c r="O174" s="17">
        <f t="shared" si="2"/>
        <v>1</v>
      </c>
      <c r="P174" s="17">
        <f t="shared" si="3"/>
        <v>3</v>
      </c>
      <c r="Q174" s="17">
        <f aca="true" t="shared" si="5" ref="Q174:Q207">IF(O174&lt;&gt;"",(H174+O174+P174),"")</f>
        <v>4</v>
      </c>
      <c r="R174" s="51">
        <f t="shared" si="4"/>
        <v>18</v>
      </c>
      <c r="S174" s="57" t="s">
        <v>110</v>
      </c>
      <c r="T174" s="8">
        <f aca="true" t="shared" si="6" ref="T174:T207">IF(H174&gt;0,(P174+O174),"")</f>
      </c>
      <c r="U174" s="2"/>
      <c r="V174" s="10"/>
      <c r="W174" s="57"/>
      <c r="X174" s="74"/>
      <c r="AC174" s="74"/>
    </row>
    <row r="175" spans="3:29" s="73" customFormat="1" ht="12.75">
      <c r="C175" s="2">
        <v>4</v>
      </c>
      <c r="D175" s="6" t="str">
        <f>D19</f>
        <v>Veltien  E.</v>
      </c>
      <c r="E175" s="19">
        <f>E19</f>
        <v>13</v>
      </c>
      <c r="F175" s="4">
        <f>E20</f>
        <v>0.2</v>
      </c>
      <c r="G175" s="27">
        <f aca="true" t="shared" si="7" ref="G175:G199">IF(L175&lt;&gt;"",(L175/F175),"")</f>
        <v>0.40983606557377045</v>
      </c>
      <c r="H175" s="17"/>
      <c r="I175" s="2">
        <f>I23</f>
        <v>0</v>
      </c>
      <c r="J175" s="17">
        <f>J21</f>
        <v>15</v>
      </c>
      <c r="K175" s="17">
        <f>K21</f>
        <v>183</v>
      </c>
      <c r="L175" s="7">
        <f>L21</f>
        <v>0.08196721311475409</v>
      </c>
      <c r="M175" s="17">
        <f>M21</f>
        <v>39</v>
      </c>
      <c r="N175" s="27">
        <f>N21</f>
        <v>0.38461538461538464</v>
      </c>
      <c r="O175" s="17">
        <f t="shared" si="2"/>
        <v>20</v>
      </c>
      <c r="P175" s="17">
        <f t="shared" si="3"/>
        <v>17</v>
      </c>
      <c r="Q175" s="17">
        <f t="shared" si="5"/>
        <v>37</v>
      </c>
      <c r="R175" s="51">
        <f t="shared" si="4"/>
        <v>1</v>
      </c>
      <c r="S175" s="2">
        <v>13</v>
      </c>
      <c r="T175" s="8">
        <f t="shared" si="6"/>
      </c>
      <c r="U175" s="2"/>
      <c r="V175" s="10"/>
      <c r="W175" s="57"/>
      <c r="X175" s="74"/>
      <c r="AC175" s="74"/>
    </row>
    <row r="176" spans="3:22" ht="12.75">
      <c r="C176" s="2">
        <v>5</v>
      </c>
      <c r="D176" s="6" t="str">
        <f>D29</f>
        <v>Mourik  G. van</v>
      </c>
      <c r="E176" s="19">
        <f>E29</f>
        <v>20</v>
      </c>
      <c r="F176" s="4">
        <f>E30</f>
        <v>0.35</v>
      </c>
      <c r="G176" s="27">
        <f t="shared" si="7"/>
        <v>1.1883691529709228</v>
      </c>
      <c r="H176" s="17"/>
      <c r="I176" s="2">
        <f>I33</f>
        <v>2</v>
      </c>
      <c r="J176" s="17">
        <f>J31</f>
        <v>47</v>
      </c>
      <c r="K176" s="17">
        <f>K31</f>
        <v>113</v>
      </c>
      <c r="L176" s="7">
        <f>L31</f>
        <v>0.415929203539823</v>
      </c>
      <c r="M176" s="17">
        <f>M31</f>
        <v>60</v>
      </c>
      <c r="N176" s="27">
        <f>N31</f>
        <v>0.7833333333333333</v>
      </c>
      <c r="O176" s="17">
        <f t="shared" si="2"/>
        <v>13</v>
      </c>
      <c r="P176" s="17">
        <f t="shared" si="3"/>
        <v>13</v>
      </c>
      <c r="Q176" s="17">
        <f t="shared" si="5"/>
        <v>26</v>
      </c>
      <c r="R176" s="51">
        <f t="shared" si="4"/>
        <v>8</v>
      </c>
      <c r="S176" s="57" t="s">
        <v>146</v>
      </c>
      <c r="T176" s="8">
        <f t="shared" si="6"/>
      </c>
      <c r="V176" s="8"/>
    </row>
    <row r="177" spans="3:29" s="73" customFormat="1" ht="12.75">
      <c r="C177" s="2">
        <v>6</v>
      </c>
      <c r="D177" s="6" t="str">
        <f>D34</f>
        <v>Kieftenbelt  B.</v>
      </c>
      <c r="E177" s="19">
        <f>E34</f>
        <v>17</v>
      </c>
      <c r="F177" s="4">
        <v>0.3</v>
      </c>
      <c r="G177" s="27">
        <f t="shared" si="7"/>
        <v>1.5384615384615385</v>
      </c>
      <c r="H177" s="17"/>
      <c r="I177" s="2">
        <f>I38</f>
        <v>4</v>
      </c>
      <c r="J177" s="17">
        <f>J36</f>
        <v>48</v>
      </c>
      <c r="K177" s="17">
        <f>K36</f>
        <v>104</v>
      </c>
      <c r="L177" s="7">
        <f>L36</f>
        <v>0.46153846153846156</v>
      </c>
      <c r="M177" s="17">
        <f>M36</f>
        <v>51</v>
      </c>
      <c r="N177" s="27">
        <f>N36</f>
        <v>0.9411764705882353</v>
      </c>
      <c r="O177" s="17">
        <f t="shared" si="2"/>
        <v>5</v>
      </c>
      <c r="P177" s="17">
        <f t="shared" si="3"/>
        <v>4</v>
      </c>
      <c r="Q177" s="17">
        <f t="shared" si="5"/>
        <v>9</v>
      </c>
      <c r="R177" s="51">
        <f t="shared" si="4"/>
        <v>16</v>
      </c>
      <c r="S177" s="57" t="s">
        <v>146</v>
      </c>
      <c r="T177" s="10">
        <f t="shared" si="6"/>
      </c>
      <c r="U177" s="57"/>
      <c r="V177" s="10"/>
      <c r="W177" s="57"/>
      <c r="X177" s="74"/>
      <c r="AC177" s="74"/>
    </row>
    <row r="178" spans="3:29" s="73" customFormat="1" ht="12.75">
      <c r="C178" s="2">
        <v>7</v>
      </c>
      <c r="D178" s="6" t="str">
        <f>D39</f>
        <v>Sijbom  A.</v>
      </c>
      <c r="E178" s="19">
        <f>E39</f>
        <v>15</v>
      </c>
      <c r="F178" s="4">
        <f>E40</f>
        <v>0.25</v>
      </c>
      <c r="G178" s="27">
        <f t="shared" si="7"/>
        <v>0.9557522123893806</v>
      </c>
      <c r="H178" s="17"/>
      <c r="I178" s="2">
        <f>I43</f>
        <v>2</v>
      </c>
      <c r="J178" s="17">
        <f>J41</f>
        <v>27</v>
      </c>
      <c r="K178" s="17">
        <f>K41</f>
        <v>113</v>
      </c>
      <c r="L178" s="7">
        <f>L41</f>
        <v>0.23893805309734514</v>
      </c>
      <c r="M178" s="17">
        <f>M41</f>
        <v>45</v>
      </c>
      <c r="N178" s="27">
        <f>N41</f>
        <v>0.6</v>
      </c>
      <c r="O178" s="17">
        <f t="shared" si="2"/>
        <v>19</v>
      </c>
      <c r="P178" s="17">
        <f t="shared" si="3"/>
        <v>13</v>
      </c>
      <c r="Q178" s="17">
        <f t="shared" si="5"/>
        <v>32</v>
      </c>
      <c r="R178" s="51">
        <f t="shared" si="4"/>
        <v>5</v>
      </c>
      <c r="S178" s="2">
        <v>15</v>
      </c>
      <c r="T178" s="10">
        <f t="shared" si="6"/>
      </c>
      <c r="U178" s="57"/>
      <c r="V178" s="10"/>
      <c r="W178" s="57"/>
      <c r="X178" s="74"/>
      <c r="AC178" s="74"/>
    </row>
    <row r="179" spans="3:29" s="73" customFormat="1" ht="12.75">
      <c r="C179" s="2">
        <v>8</v>
      </c>
      <c r="D179" s="6" t="str">
        <f>D44</f>
        <v>Stegeman  B.</v>
      </c>
      <c r="E179" s="19">
        <f>E44</f>
        <v>15</v>
      </c>
      <c r="F179" s="4">
        <f>E45</f>
        <v>0.25</v>
      </c>
      <c r="G179" s="27">
        <f t="shared" si="7"/>
        <v>1.1935483870967742</v>
      </c>
      <c r="H179" s="17"/>
      <c r="I179" s="2">
        <f>I48</f>
        <v>4</v>
      </c>
      <c r="J179" s="17">
        <f>J46</f>
        <v>37</v>
      </c>
      <c r="K179" s="17">
        <f>K46</f>
        <v>124</v>
      </c>
      <c r="L179" s="7">
        <f>L46</f>
        <v>0.29838709677419356</v>
      </c>
      <c r="M179" s="17">
        <f>M46</f>
        <v>45</v>
      </c>
      <c r="N179" s="27">
        <f>N46</f>
        <v>0.8222222222222222</v>
      </c>
      <c r="O179" s="17">
        <f t="shared" si="2"/>
        <v>11</v>
      </c>
      <c r="P179" s="17">
        <f t="shared" si="3"/>
        <v>4</v>
      </c>
      <c r="Q179" s="17">
        <f t="shared" si="5"/>
        <v>15</v>
      </c>
      <c r="R179" s="51">
        <f t="shared" si="4"/>
        <v>11</v>
      </c>
      <c r="S179" s="57" t="s">
        <v>111</v>
      </c>
      <c r="T179" s="8">
        <f t="shared" si="6"/>
      </c>
      <c r="U179" s="2"/>
      <c r="V179" s="10"/>
      <c r="W179" s="57"/>
      <c r="X179" s="74"/>
      <c r="AC179" s="74"/>
    </row>
    <row r="180" spans="3:29" s="73" customFormat="1" ht="12.75">
      <c r="C180" s="2">
        <v>9</v>
      </c>
      <c r="D180" s="6" t="str">
        <f>D54</f>
        <v>Cardol  R.</v>
      </c>
      <c r="E180" s="19">
        <f>E54</f>
        <v>25</v>
      </c>
      <c r="F180" s="4">
        <f>E55</f>
        <v>0.45</v>
      </c>
      <c r="G180" s="27">
        <f t="shared" si="7"/>
        <v>0.8349389852280025</v>
      </c>
      <c r="H180" s="17"/>
      <c r="I180" s="3">
        <f>I57</f>
        <v>4</v>
      </c>
      <c r="J180" s="17">
        <f>J56</f>
        <v>65</v>
      </c>
      <c r="K180" s="17">
        <f>K56</f>
        <v>173</v>
      </c>
      <c r="L180" s="7">
        <f>L56</f>
        <v>0.37572254335260113</v>
      </c>
      <c r="M180" s="17">
        <f>M56</f>
        <v>75</v>
      </c>
      <c r="N180" s="27">
        <f>N56</f>
        <v>0.8666666666666667</v>
      </c>
      <c r="O180" s="17">
        <f t="shared" si="2"/>
        <v>7</v>
      </c>
      <c r="P180" s="17">
        <f t="shared" si="3"/>
        <v>4</v>
      </c>
      <c r="Q180" s="17">
        <f t="shared" si="5"/>
        <v>11</v>
      </c>
      <c r="R180" s="51">
        <f t="shared" si="4"/>
        <v>12</v>
      </c>
      <c r="S180" s="2">
        <v>25</v>
      </c>
      <c r="T180" s="8">
        <f t="shared" si="6"/>
      </c>
      <c r="U180" s="2"/>
      <c r="V180" s="10"/>
      <c r="W180" s="57"/>
      <c r="X180" s="74"/>
      <c r="AC180" s="74"/>
    </row>
    <row r="181" spans="3:29" s="73" customFormat="1" ht="12.75">
      <c r="C181" s="2">
        <v>10</v>
      </c>
      <c r="D181" s="114" t="str">
        <f>D58</f>
        <v>Nussy  R.</v>
      </c>
      <c r="E181" s="19">
        <f>E58</f>
        <v>17</v>
      </c>
      <c r="F181" s="4">
        <f>E59</f>
        <v>0.3</v>
      </c>
      <c r="G181" s="27">
        <f t="shared" si="7"/>
        <v>0.9592326139088729</v>
      </c>
      <c r="H181" s="17"/>
      <c r="I181" s="2">
        <f>I61</f>
        <v>4</v>
      </c>
      <c r="J181" s="17">
        <f>J60</f>
        <v>40</v>
      </c>
      <c r="K181" s="17">
        <f>K60</f>
        <v>139</v>
      </c>
      <c r="L181" s="7">
        <f>L60</f>
        <v>0.28776978417266186</v>
      </c>
      <c r="M181" s="17">
        <f>M60</f>
        <v>51</v>
      </c>
      <c r="N181" s="27">
        <f>N60</f>
        <v>0.7843137254901961</v>
      </c>
      <c r="O181" s="17">
        <f t="shared" si="2"/>
        <v>12</v>
      </c>
      <c r="P181" s="17">
        <f t="shared" si="3"/>
        <v>4</v>
      </c>
      <c r="Q181" s="17">
        <f t="shared" si="5"/>
        <v>16</v>
      </c>
      <c r="R181" s="51">
        <f t="shared" si="4"/>
        <v>10</v>
      </c>
      <c r="S181" s="2">
        <v>17</v>
      </c>
      <c r="T181" s="10">
        <f t="shared" si="6"/>
      </c>
      <c r="U181" s="57"/>
      <c r="V181" s="10"/>
      <c r="W181" s="57"/>
      <c r="X181" s="74"/>
      <c r="AC181" s="74"/>
    </row>
    <row r="182" spans="3:29" s="73" customFormat="1" ht="12.75">
      <c r="C182" s="2">
        <v>11</v>
      </c>
      <c r="D182" s="6" t="str">
        <f>D62</f>
        <v>Koerhuis  J.</v>
      </c>
      <c r="E182" s="19">
        <f>E62</f>
        <v>15</v>
      </c>
      <c r="F182" s="4">
        <f>E63</f>
        <v>0.25</v>
      </c>
      <c r="G182" s="27">
        <f t="shared" si="7"/>
        <v>0.9570552147239264</v>
      </c>
      <c r="H182" s="17"/>
      <c r="I182" s="2">
        <f>I65</f>
        <v>4</v>
      </c>
      <c r="J182" s="17">
        <f>J64</f>
        <v>39</v>
      </c>
      <c r="K182" s="17">
        <f>K64</f>
        <v>163</v>
      </c>
      <c r="L182" s="7">
        <f>L64</f>
        <v>0.2392638036809816</v>
      </c>
      <c r="M182" s="17">
        <f>M64</f>
        <v>45</v>
      </c>
      <c r="N182" s="27">
        <f>N64</f>
        <v>0.8666666666666667</v>
      </c>
      <c r="O182" s="17">
        <f t="shared" si="2"/>
        <v>7</v>
      </c>
      <c r="P182" s="17">
        <f t="shared" si="3"/>
        <v>4</v>
      </c>
      <c r="Q182" s="17">
        <f t="shared" si="5"/>
        <v>11</v>
      </c>
      <c r="R182" s="51">
        <f t="shared" si="4"/>
        <v>12</v>
      </c>
      <c r="S182" s="2">
        <v>15</v>
      </c>
      <c r="T182" s="8">
        <f t="shared" si="6"/>
      </c>
      <c r="U182" s="2"/>
      <c r="V182" s="10"/>
      <c r="W182" s="57"/>
      <c r="X182" s="74"/>
      <c r="AC182" s="74"/>
    </row>
    <row r="183" spans="3:29" s="73" customFormat="1" ht="12.75">
      <c r="C183" s="2">
        <v>12</v>
      </c>
      <c r="D183" s="114" t="str">
        <f>D66</f>
        <v>Bomhof  G.</v>
      </c>
      <c r="E183" s="76">
        <f>E66</f>
        <v>15</v>
      </c>
      <c r="F183" s="4">
        <f>E67</f>
        <v>0.25</v>
      </c>
      <c r="G183" s="27">
        <f t="shared" si="7"/>
        <v>0.8322147651006712</v>
      </c>
      <c r="H183" s="17"/>
      <c r="I183" s="2">
        <f>I69</f>
        <v>0</v>
      </c>
      <c r="J183" s="17">
        <f>J68</f>
        <v>31</v>
      </c>
      <c r="K183" s="17">
        <f>K68</f>
        <v>149</v>
      </c>
      <c r="L183" s="7">
        <f>L68</f>
        <v>0.2080536912751678</v>
      </c>
      <c r="M183" s="17">
        <f>M68</f>
        <v>45</v>
      </c>
      <c r="N183" s="27">
        <f>N68</f>
        <v>0.6888888888888889</v>
      </c>
      <c r="O183" s="17">
        <f t="shared" si="2"/>
        <v>18</v>
      </c>
      <c r="P183" s="17">
        <f t="shared" si="3"/>
        <v>17</v>
      </c>
      <c r="Q183" s="17">
        <f t="shared" si="5"/>
        <v>35</v>
      </c>
      <c r="R183" s="51">
        <f t="shared" si="4"/>
        <v>2</v>
      </c>
      <c r="S183" s="2">
        <v>15</v>
      </c>
      <c r="T183" s="10">
        <f t="shared" si="6"/>
      </c>
      <c r="U183" s="57"/>
      <c r="V183" s="10"/>
      <c r="W183" s="57"/>
      <c r="X183" s="74"/>
      <c r="AC183" s="74"/>
    </row>
    <row r="184" spans="3:29" s="73" customFormat="1" ht="12.75">
      <c r="C184" s="2">
        <v>13</v>
      </c>
      <c r="D184" s="6" t="str">
        <f>D70</f>
        <v>Nijhuis  H.</v>
      </c>
      <c r="E184" s="19">
        <f>E70</f>
        <v>27</v>
      </c>
      <c r="F184" s="4">
        <f>E71</f>
        <v>0.5</v>
      </c>
      <c r="G184" s="27">
        <f t="shared" si="7"/>
        <v>0.7241379310344828</v>
      </c>
      <c r="H184" s="17"/>
      <c r="I184" s="2">
        <f>I73</f>
        <v>2</v>
      </c>
      <c r="J184" s="17">
        <f>J72</f>
        <v>63</v>
      </c>
      <c r="K184" s="17">
        <f>K72</f>
        <v>174</v>
      </c>
      <c r="L184" s="7">
        <f>L72</f>
        <v>0.3620689655172414</v>
      </c>
      <c r="M184" s="17">
        <f>M72</f>
        <v>81</v>
      </c>
      <c r="N184" s="27">
        <f>N72</f>
        <v>0.7777777777777778</v>
      </c>
      <c r="O184" s="17">
        <f t="shared" si="2"/>
        <v>14</v>
      </c>
      <c r="P184" s="17">
        <f t="shared" si="3"/>
        <v>13</v>
      </c>
      <c r="Q184" s="17">
        <f t="shared" si="5"/>
        <v>27</v>
      </c>
      <c r="R184" s="51">
        <f t="shared" si="4"/>
        <v>7</v>
      </c>
      <c r="S184" s="2" t="s">
        <v>171</v>
      </c>
      <c r="T184" s="8">
        <f t="shared" si="6"/>
      </c>
      <c r="U184" s="2"/>
      <c r="V184" s="10"/>
      <c r="W184" s="57"/>
      <c r="X184" s="74"/>
      <c r="AC184" s="74"/>
    </row>
    <row r="185" spans="3:29" s="73" customFormat="1" ht="12.75">
      <c r="C185" s="2">
        <v>14</v>
      </c>
      <c r="D185" s="6" t="str">
        <f>D74</f>
        <v>Ooortwijn  Th.</v>
      </c>
      <c r="E185" s="19">
        <f>E74</f>
        <v>17</v>
      </c>
      <c r="F185" s="4">
        <f>E75</f>
        <v>0.3</v>
      </c>
      <c r="G185" s="27">
        <f t="shared" si="7"/>
        <v>1.297709923664122</v>
      </c>
      <c r="H185" s="17"/>
      <c r="I185" s="2">
        <f>I77</f>
        <v>6</v>
      </c>
      <c r="J185" s="17">
        <f>J76</f>
        <v>51</v>
      </c>
      <c r="K185" s="17">
        <f>K76</f>
        <v>131</v>
      </c>
      <c r="L185" s="7">
        <f>L76</f>
        <v>0.3893129770992366</v>
      </c>
      <c r="M185" s="17">
        <f>M76</f>
        <v>51</v>
      </c>
      <c r="N185" s="27">
        <f>N76</f>
        <v>1</v>
      </c>
      <c r="O185" s="17">
        <f t="shared" si="2"/>
        <v>1</v>
      </c>
      <c r="P185" s="17">
        <f t="shared" si="3"/>
        <v>1</v>
      </c>
      <c r="Q185" s="17">
        <f t="shared" si="5"/>
        <v>2</v>
      </c>
      <c r="R185" s="51">
        <f t="shared" si="4"/>
        <v>19</v>
      </c>
      <c r="S185" s="57" t="s">
        <v>110</v>
      </c>
      <c r="T185" s="8">
        <f t="shared" si="6"/>
      </c>
      <c r="U185" s="2"/>
      <c r="V185" s="10"/>
      <c r="W185" s="57"/>
      <c r="X185" s="74"/>
      <c r="AC185" s="74"/>
    </row>
    <row r="186" spans="3:29" s="73" customFormat="1" ht="12.75">
      <c r="C186" s="2">
        <v>15</v>
      </c>
      <c r="D186" s="6" t="str">
        <f>D78</f>
        <v>Boxebeld  B.</v>
      </c>
      <c r="E186" s="19">
        <f>E78</f>
        <v>15</v>
      </c>
      <c r="F186" s="4">
        <f>E79</f>
        <v>0.25</v>
      </c>
      <c r="G186" s="27">
        <f t="shared" si="7"/>
        <v>0.8918918918918919</v>
      </c>
      <c r="H186" s="17"/>
      <c r="I186" s="2">
        <f>I81</f>
        <v>0</v>
      </c>
      <c r="J186" s="17">
        <f>J80</f>
        <v>33</v>
      </c>
      <c r="K186" s="17">
        <f>K80</f>
        <v>148</v>
      </c>
      <c r="L186" s="7">
        <f>L80</f>
        <v>0.22297297297297297</v>
      </c>
      <c r="M186" s="17">
        <f>M80</f>
        <v>45</v>
      </c>
      <c r="N186" s="27">
        <f>N80</f>
        <v>0.7333333333333333</v>
      </c>
      <c r="O186" s="17">
        <f t="shared" si="2"/>
        <v>16</v>
      </c>
      <c r="P186" s="17">
        <f t="shared" si="3"/>
        <v>17</v>
      </c>
      <c r="Q186" s="17">
        <f t="shared" si="5"/>
        <v>33</v>
      </c>
      <c r="R186" s="51">
        <f t="shared" si="4"/>
        <v>4</v>
      </c>
      <c r="S186" s="2">
        <v>15</v>
      </c>
      <c r="T186" s="10">
        <f t="shared" si="6"/>
      </c>
      <c r="U186" s="57"/>
      <c r="V186" s="10"/>
      <c r="W186" s="57"/>
      <c r="X186" s="74"/>
      <c r="AC186" s="74"/>
    </row>
    <row r="187" spans="3:29" s="73" customFormat="1" ht="12.75">
      <c r="C187" s="2">
        <v>16</v>
      </c>
      <c r="D187" s="6" t="str">
        <f>D82</f>
        <v>Gerritsen  C.</v>
      </c>
      <c r="E187" s="19">
        <f>E82</f>
        <v>15</v>
      </c>
      <c r="F187" s="4">
        <f>E83</f>
        <v>0.25</v>
      </c>
      <c r="G187" s="27">
        <f t="shared" si="7"/>
        <v>1.2283464566929134</v>
      </c>
      <c r="H187" s="17"/>
      <c r="I187" s="2">
        <f>I85</f>
        <v>4</v>
      </c>
      <c r="J187" s="17">
        <f>J84</f>
        <v>39</v>
      </c>
      <c r="K187" s="17">
        <f>K84</f>
        <v>127</v>
      </c>
      <c r="L187" s="7">
        <f>L84</f>
        <v>0.30708661417322836</v>
      </c>
      <c r="M187" s="17">
        <f>M84</f>
        <v>45</v>
      </c>
      <c r="N187" s="27">
        <f>N84</f>
        <v>0.8666666666666667</v>
      </c>
      <c r="O187" s="17">
        <f t="shared" si="2"/>
        <v>7</v>
      </c>
      <c r="P187" s="17">
        <f t="shared" si="3"/>
        <v>4</v>
      </c>
      <c r="Q187" s="17">
        <f t="shared" si="5"/>
        <v>11</v>
      </c>
      <c r="R187" s="51">
        <f t="shared" si="4"/>
        <v>12</v>
      </c>
      <c r="S187" s="57" t="s">
        <v>111</v>
      </c>
      <c r="T187" s="10">
        <f t="shared" si="6"/>
      </c>
      <c r="U187" s="57"/>
      <c r="V187" s="10"/>
      <c r="W187" s="57"/>
      <c r="X187" s="74"/>
      <c r="AC187" s="74"/>
    </row>
    <row r="188" spans="3:22" ht="12.75">
      <c r="C188" s="2">
        <v>17</v>
      </c>
      <c r="D188" s="6" t="str">
        <f>D86</f>
        <v>Meijer  J.</v>
      </c>
      <c r="E188" s="19">
        <f>E86</f>
        <v>15</v>
      </c>
      <c r="F188" s="4">
        <f>E87</f>
        <v>0.25</v>
      </c>
      <c r="G188" s="27">
        <f t="shared" si="7"/>
        <v>1.391304347826087</v>
      </c>
      <c r="H188" s="17"/>
      <c r="I188" s="2">
        <f>I89</f>
        <v>4</v>
      </c>
      <c r="J188" s="17">
        <f>J88</f>
        <v>40</v>
      </c>
      <c r="K188" s="17">
        <f>K88</f>
        <v>115</v>
      </c>
      <c r="L188" s="7">
        <f>L88</f>
        <v>0.34782608695652173</v>
      </c>
      <c r="M188" s="17">
        <f>M88</f>
        <v>45</v>
      </c>
      <c r="N188" s="27">
        <f>N88</f>
        <v>0.8888888888888888</v>
      </c>
      <c r="O188" s="17">
        <f t="shared" si="2"/>
        <v>6</v>
      </c>
      <c r="P188" s="17">
        <f t="shared" si="3"/>
        <v>4</v>
      </c>
      <c r="Q188" s="17">
        <f t="shared" si="5"/>
        <v>10</v>
      </c>
      <c r="R188" s="51">
        <f t="shared" si="4"/>
        <v>15</v>
      </c>
      <c r="S188" s="57" t="s">
        <v>111</v>
      </c>
      <c r="T188" s="8">
        <f t="shared" si="6"/>
      </c>
      <c r="V188" s="8"/>
    </row>
    <row r="189" spans="3:29" s="73" customFormat="1" ht="12.75">
      <c r="C189" s="2">
        <v>18</v>
      </c>
      <c r="D189" s="6" t="str">
        <f>D90</f>
        <v>Scherpenhuizen  H.</v>
      </c>
      <c r="E189" s="19">
        <f>E90</f>
        <v>20</v>
      </c>
      <c r="F189" s="4">
        <f>E91</f>
        <v>0.35</v>
      </c>
      <c r="G189" s="27">
        <f t="shared" si="7"/>
        <v>0.974025974025974</v>
      </c>
      <c r="H189" s="17"/>
      <c r="I189" s="2">
        <f>I93</f>
        <v>2</v>
      </c>
      <c r="J189" s="17">
        <f>J92</f>
        <v>45</v>
      </c>
      <c r="K189" s="17">
        <f>K92</f>
        <v>132</v>
      </c>
      <c r="L189" s="7">
        <f>L92</f>
        <v>0.3409090909090909</v>
      </c>
      <c r="M189" s="17">
        <f>M92</f>
        <v>60</v>
      </c>
      <c r="N189" s="27">
        <f>N92</f>
        <v>0.75</v>
      </c>
      <c r="O189" s="17">
        <f t="shared" si="2"/>
        <v>15</v>
      </c>
      <c r="P189" s="17">
        <f t="shared" si="3"/>
        <v>13</v>
      </c>
      <c r="Q189" s="17">
        <f t="shared" si="5"/>
        <v>28</v>
      </c>
      <c r="R189" s="51">
        <f t="shared" si="4"/>
        <v>6</v>
      </c>
      <c r="S189" s="2">
        <v>20</v>
      </c>
      <c r="T189" s="10">
        <f t="shared" si="6"/>
      </c>
      <c r="U189" s="57"/>
      <c r="V189" s="10"/>
      <c r="W189" s="57"/>
      <c r="X189" s="74"/>
      <c r="AC189" s="74"/>
    </row>
    <row r="190" spans="3:22" ht="12.75">
      <c r="C190" s="2">
        <v>19</v>
      </c>
      <c r="D190" s="6" t="str">
        <f>D94</f>
        <v>Jansen  H.</v>
      </c>
      <c r="E190" s="19">
        <f>E94</f>
        <v>15</v>
      </c>
      <c r="F190" s="4">
        <f>E95</f>
        <v>0.25</v>
      </c>
      <c r="G190" s="27">
        <f t="shared" si="7"/>
        <v>1.2949640287769784</v>
      </c>
      <c r="H190" s="17"/>
      <c r="I190" s="2">
        <f>I97</f>
        <v>6</v>
      </c>
      <c r="J190" s="17">
        <f>J96</f>
        <v>45</v>
      </c>
      <c r="K190" s="17">
        <f>K96</f>
        <v>139</v>
      </c>
      <c r="L190" s="7">
        <f>L96</f>
        <v>0.3237410071942446</v>
      </c>
      <c r="M190" s="17">
        <f>M96</f>
        <v>45</v>
      </c>
      <c r="N190" s="27">
        <f>N96</f>
        <v>1</v>
      </c>
      <c r="O190" s="17">
        <f t="shared" si="2"/>
        <v>1</v>
      </c>
      <c r="P190" s="17">
        <f t="shared" si="3"/>
        <v>1</v>
      </c>
      <c r="Q190" s="17">
        <f t="shared" si="5"/>
        <v>2</v>
      </c>
      <c r="R190" s="51">
        <f t="shared" si="4"/>
        <v>19</v>
      </c>
      <c r="S190" s="57" t="s">
        <v>111</v>
      </c>
      <c r="T190" s="8">
        <f t="shared" si="6"/>
      </c>
      <c r="V190" s="8"/>
    </row>
    <row r="191" spans="3:22" ht="12.75">
      <c r="C191" s="2">
        <v>20</v>
      </c>
      <c r="D191" s="6" t="str">
        <f>D98</f>
        <v>Pont  P.</v>
      </c>
      <c r="E191" s="19">
        <f>E98</f>
        <v>15</v>
      </c>
      <c r="F191" s="4">
        <f>E99</f>
        <v>0.25</v>
      </c>
      <c r="G191" s="27">
        <f t="shared" si="7"/>
        <v>1.2075471698113207</v>
      </c>
      <c r="H191" s="17"/>
      <c r="I191" s="2">
        <f>I101</f>
        <v>0</v>
      </c>
      <c r="J191" s="17">
        <f>J100</f>
        <v>32</v>
      </c>
      <c r="K191" s="17">
        <f>K100</f>
        <v>106</v>
      </c>
      <c r="L191" s="7">
        <f>L100</f>
        <v>0.3018867924528302</v>
      </c>
      <c r="M191" s="17">
        <f>M100</f>
        <v>45</v>
      </c>
      <c r="N191" s="27">
        <f>N100</f>
        <v>0.7111111111111111</v>
      </c>
      <c r="O191" s="17">
        <f t="shared" si="2"/>
        <v>17</v>
      </c>
      <c r="P191" s="17">
        <f t="shared" si="3"/>
        <v>17</v>
      </c>
      <c r="Q191" s="17">
        <f t="shared" si="5"/>
        <v>34</v>
      </c>
      <c r="R191" s="51">
        <f t="shared" si="4"/>
        <v>3</v>
      </c>
      <c r="S191" s="57" t="s">
        <v>111</v>
      </c>
      <c r="T191" s="8">
        <f t="shared" si="6"/>
      </c>
      <c r="V191" s="8"/>
    </row>
    <row r="192" spans="3:34" s="73" customFormat="1" ht="12.75" hidden="1">
      <c r="C192" s="2">
        <v>21</v>
      </c>
      <c r="D192" s="6" t="str">
        <f>D102</f>
        <v>X</v>
      </c>
      <c r="E192" s="19">
        <f>E102</f>
        <v>25</v>
      </c>
      <c r="F192" s="4">
        <f>E103</f>
        <v>0.45</v>
      </c>
      <c r="G192" s="27">
        <f t="shared" si="7"/>
      </c>
      <c r="H192" s="17"/>
      <c r="I192" s="2">
        <f>I105</f>
        <v>0</v>
      </c>
      <c r="J192" s="17">
        <f>J104</f>
      </c>
      <c r="K192" s="17">
        <f>K104</f>
      </c>
      <c r="L192" s="7">
        <f>L104</f>
      </c>
      <c r="M192" s="17">
        <f>M104</f>
      </c>
      <c r="N192" s="27">
        <f>N104</f>
      </c>
      <c r="O192" s="17">
        <f>IF(N192&lt;&gt;"",(RANK(N192,N$172:N$203)),"")</f>
      </c>
      <c r="P192" s="17"/>
      <c r="Q192" s="17">
        <f t="shared" si="5"/>
      </c>
      <c r="R192" s="17"/>
      <c r="S192" s="57"/>
      <c r="T192" s="10">
        <f t="shared" si="6"/>
      </c>
      <c r="U192" s="57"/>
      <c r="V192" s="10"/>
      <c r="W192" s="57"/>
      <c r="X192" s="74"/>
      <c r="AA192" s="26">
        <v>1</v>
      </c>
      <c r="AB192" s="6" t="s">
        <v>59</v>
      </c>
      <c r="AC192" s="2" t="s">
        <v>131</v>
      </c>
      <c r="AD192" s="2">
        <v>1</v>
      </c>
      <c r="AF192" s="19"/>
      <c r="AG192" s="19"/>
      <c r="AH192" s="19"/>
    </row>
    <row r="193" spans="3:34" s="73" customFormat="1" ht="12.75" hidden="1">
      <c r="C193" s="2">
        <v>22</v>
      </c>
      <c r="D193" s="6" t="str">
        <f>D106</f>
        <v>X</v>
      </c>
      <c r="E193" s="19">
        <f>E106</f>
        <v>15</v>
      </c>
      <c r="F193" s="4">
        <f>E107</f>
        <v>0.25</v>
      </c>
      <c r="G193" s="27">
        <f t="shared" si="7"/>
      </c>
      <c r="H193" s="17"/>
      <c r="I193" s="2">
        <f>I109</f>
        <v>0</v>
      </c>
      <c r="J193" s="17">
        <f>J108</f>
      </c>
      <c r="K193" s="17">
        <f>K108</f>
      </c>
      <c r="L193" s="7">
        <f>L108</f>
      </c>
      <c r="M193" s="17">
        <f>M108</f>
      </c>
      <c r="N193" s="27">
        <f>N108</f>
      </c>
      <c r="O193" s="17"/>
      <c r="P193" s="17"/>
      <c r="Q193" s="17">
        <f t="shared" si="5"/>
      </c>
      <c r="R193" s="17"/>
      <c r="S193" s="57"/>
      <c r="T193" s="10">
        <f t="shared" si="6"/>
      </c>
      <c r="U193" s="57"/>
      <c r="V193" s="10"/>
      <c r="W193" s="57"/>
      <c r="X193" s="74"/>
      <c r="AA193" s="26">
        <v>2</v>
      </c>
      <c r="AB193" s="6" t="s">
        <v>109</v>
      </c>
      <c r="AC193" s="2" t="s">
        <v>130</v>
      </c>
      <c r="AD193" s="160">
        <v>4</v>
      </c>
      <c r="AF193" s="19">
        <v>8</v>
      </c>
      <c r="AG193" s="61" t="s">
        <v>59</v>
      </c>
      <c r="AH193" s="75">
        <v>32</v>
      </c>
    </row>
    <row r="194" spans="3:34" s="73" customFormat="1" ht="12.75" hidden="1">
      <c r="C194" s="2">
        <v>23</v>
      </c>
      <c r="D194" s="6" t="str">
        <f>D110</f>
        <v>X</v>
      </c>
      <c r="E194" s="19">
        <f>E110</f>
        <v>20</v>
      </c>
      <c r="F194" s="4">
        <f>E111</f>
        <v>0.35</v>
      </c>
      <c r="G194" s="27">
        <f t="shared" si="7"/>
      </c>
      <c r="H194" s="17"/>
      <c r="I194" s="2">
        <f>I113</f>
        <v>0</v>
      </c>
      <c r="J194" s="17">
        <f>J112</f>
      </c>
      <c r="K194" s="17">
        <f>K112</f>
      </c>
      <c r="L194" s="7">
        <f>L112</f>
      </c>
      <c r="M194" s="17">
        <f>M112</f>
      </c>
      <c r="N194" s="27">
        <f>N112</f>
      </c>
      <c r="O194" s="17"/>
      <c r="P194" s="17"/>
      <c r="Q194" s="17">
        <f t="shared" si="5"/>
      </c>
      <c r="R194" s="17"/>
      <c r="S194" s="57"/>
      <c r="T194" s="10">
        <f t="shared" si="6"/>
      </c>
      <c r="U194" s="57"/>
      <c r="V194" s="10"/>
      <c r="W194" s="57"/>
      <c r="X194" s="74"/>
      <c r="AA194" s="26">
        <v>3</v>
      </c>
      <c r="AB194" s="6" t="s">
        <v>105</v>
      </c>
      <c r="AC194" s="8" t="s">
        <v>129</v>
      </c>
      <c r="AD194" s="160">
        <v>5</v>
      </c>
      <c r="AF194" s="19">
        <v>4</v>
      </c>
      <c r="AG194" s="19" t="s">
        <v>67</v>
      </c>
      <c r="AH194" s="19">
        <v>30</v>
      </c>
    </row>
    <row r="195" spans="3:34" s="73" customFormat="1" ht="12.75" hidden="1">
      <c r="C195" s="2">
        <v>24</v>
      </c>
      <c r="D195" s="6" t="str">
        <f>D114</f>
        <v>X</v>
      </c>
      <c r="E195" s="19">
        <f>E114</f>
        <v>15</v>
      </c>
      <c r="F195" s="4">
        <f>E115</f>
        <v>0.25</v>
      </c>
      <c r="G195" s="27">
        <f t="shared" si="7"/>
      </c>
      <c r="H195" s="17"/>
      <c r="I195" s="2">
        <f>I117</f>
        <v>0</v>
      </c>
      <c r="J195" s="17">
        <f>J116</f>
      </c>
      <c r="K195" s="17">
        <f>K116</f>
      </c>
      <c r="L195" s="7">
        <f>L116</f>
      </c>
      <c r="M195" s="17">
        <f>M116</f>
      </c>
      <c r="N195" s="27">
        <f>N116</f>
      </c>
      <c r="O195" s="17"/>
      <c r="P195" s="17"/>
      <c r="Q195" s="17">
        <f t="shared" si="5"/>
      </c>
      <c r="R195" s="17"/>
      <c r="S195" s="57"/>
      <c r="T195" s="10">
        <f t="shared" si="6"/>
      </c>
      <c r="U195" s="57"/>
      <c r="V195" s="10"/>
      <c r="W195" s="57"/>
      <c r="X195" s="74"/>
      <c r="AA195" s="26">
        <v>4</v>
      </c>
      <c r="AB195" s="158" t="s">
        <v>126</v>
      </c>
      <c r="AC195" s="58" t="s">
        <v>146</v>
      </c>
      <c r="AD195" s="160">
        <v>4</v>
      </c>
      <c r="AF195" s="19">
        <v>10</v>
      </c>
      <c r="AG195" s="19" t="s">
        <v>104</v>
      </c>
      <c r="AH195" s="61">
        <v>30</v>
      </c>
    </row>
    <row r="196" spans="3:34" s="73" customFormat="1" ht="12.75" hidden="1">
      <c r="C196" s="2">
        <v>25</v>
      </c>
      <c r="D196" s="6" t="str">
        <f>D118</f>
        <v>X</v>
      </c>
      <c r="E196" s="19">
        <f>E118</f>
        <v>15</v>
      </c>
      <c r="F196" s="4">
        <f>E119</f>
        <v>0.25</v>
      </c>
      <c r="G196" s="27">
        <f t="shared" si="7"/>
      </c>
      <c r="H196" s="17"/>
      <c r="I196" s="2">
        <f>I121</f>
        <v>0</v>
      </c>
      <c r="J196" s="17">
        <f>J120</f>
      </c>
      <c r="K196" s="17">
        <f>K120</f>
      </c>
      <c r="L196" s="7">
        <f>L120</f>
      </c>
      <c r="M196" s="17">
        <f>M120</f>
      </c>
      <c r="N196" s="27">
        <f>N120</f>
      </c>
      <c r="O196" s="17"/>
      <c r="P196" s="17"/>
      <c r="Q196" s="17">
        <f t="shared" si="5"/>
      </c>
      <c r="R196" s="17"/>
      <c r="S196" s="2"/>
      <c r="T196" s="10">
        <f t="shared" si="6"/>
      </c>
      <c r="U196" s="57"/>
      <c r="V196" s="10"/>
      <c r="W196" s="57"/>
      <c r="X196" s="74"/>
      <c r="AA196" s="26">
        <v>5</v>
      </c>
      <c r="AB196" s="6" t="s">
        <v>133</v>
      </c>
      <c r="AC196" s="2" t="s">
        <v>146</v>
      </c>
      <c r="AD196" s="160">
        <v>3</v>
      </c>
      <c r="AF196" s="19">
        <v>9</v>
      </c>
      <c r="AG196" s="19" t="s">
        <v>57</v>
      </c>
      <c r="AH196" s="75">
        <v>27</v>
      </c>
    </row>
    <row r="197" spans="3:34" s="73" customFormat="1" ht="12.75" hidden="1">
      <c r="C197" s="2">
        <v>26</v>
      </c>
      <c r="D197" s="6" t="str">
        <f>D122</f>
        <v>X</v>
      </c>
      <c r="E197" s="19">
        <f>E122</f>
        <v>25</v>
      </c>
      <c r="F197" s="4">
        <f>E123</f>
        <v>0.45</v>
      </c>
      <c r="G197" s="27">
        <f t="shared" si="7"/>
      </c>
      <c r="H197" s="17"/>
      <c r="I197" s="2">
        <f>I125</f>
        <v>0</v>
      </c>
      <c r="J197" s="17">
        <f>J124</f>
      </c>
      <c r="K197" s="17">
        <f>K124</f>
      </c>
      <c r="L197" s="7">
        <f>L124</f>
      </c>
      <c r="M197" s="17">
        <f>M124</f>
      </c>
      <c r="N197" s="27">
        <f>N124</f>
      </c>
      <c r="O197" s="17"/>
      <c r="P197" s="17"/>
      <c r="Q197" s="17">
        <f t="shared" si="5"/>
      </c>
      <c r="R197" s="17"/>
      <c r="S197" s="2"/>
      <c r="T197" s="8">
        <f t="shared" si="6"/>
      </c>
      <c r="U197" s="2"/>
      <c r="V197" s="10"/>
      <c r="W197" s="57"/>
      <c r="X197" s="74"/>
      <c r="AA197" s="19">
        <v>6</v>
      </c>
      <c r="AB197" s="6" t="s">
        <v>112</v>
      </c>
      <c r="AC197" s="2" t="s">
        <v>110</v>
      </c>
      <c r="AD197" s="160">
        <v>1</v>
      </c>
      <c r="AF197" s="120">
        <v>11</v>
      </c>
      <c r="AG197" s="120" t="s">
        <v>66</v>
      </c>
      <c r="AH197" s="121">
        <v>25</v>
      </c>
    </row>
    <row r="198" spans="3:34" s="73" customFormat="1" ht="12.75" hidden="1">
      <c r="C198" s="2">
        <v>27</v>
      </c>
      <c r="D198" s="6" t="str">
        <f>D126</f>
        <v>X</v>
      </c>
      <c r="E198" s="19">
        <f>E126</f>
        <v>20</v>
      </c>
      <c r="F198" s="4">
        <f>E127</f>
        <v>0.35</v>
      </c>
      <c r="G198" s="27">
        <f t="shared" si="7"/>
      </c>
      <c r="H198" s="17"/>
      <c r="I198" s="2">
        <f>I129</f>
        <v>0</v>
      </c>
      <c r="J198" s="17">
        <f>J128</f>
      </c>
      <c r="K198" s="17">
        <f>K128</f>
      </c>
      <c r="L198" s="7">
        <f>L128</f>
      </c>
      <c r="M198" s="17">
        <f>M128</f>
      </c>
      <c r="N198" s="27">
        <f>N128</f>
      </c>
      <c r="O198" s="17"/>
      <c r="P198" s="17"/>
      <c r="Q198" s="17">
        <f t="shared" si="5"/>
      </c>
      <c r="R198" s="17"/>
      <c r="S198" s="57"/>
      <c r="T198" s="8">
        <f t="shared" si="6"/>
      </c>
      <c r="U198" s="2"/>
      <c r="V198" s="10"/>
      <c r="W198" s="57"/>
      <c r="X198" s="74"/>
      <c r="AA198" s="19">
        <v>7</v>
      </c>
      <c r="AB198" s="6" t="s">
        <v>97</v>
      </c>
      <c r="AC198" s="2" t="s">
        <v>110</v>
      </c>
      <c r="AD198" s="160">
        <v>1</v>
      </c>
      <c r="AF198" s="19">
        <v>3</v>
      </c>
      <c r="AG198" s="19" t="s">
        <v>58</v>
      </c>
      <c r="AH198" s="75">
        <v>25</v>
      </c>
    </row>
    <row r="199" spans="3:34" s="73" customFormat="1" ht="12.75" hidden="1">
      <c r="C199" s="2">
        <v>28</v>
      </c>
      <c r="D199" s="6" t="str">
        <f>D130</f>
        <v>X</v>
      </c>
      <c r="E199" s="19">
        <f>E130</f>
        <v>15</v>
      </c>
      <c r="F199" s="4">
        <f>E131</f>
        <v>0.25</v>
      </c>
      <c r="G199" s="27">
        <f t="shared" si="7"/>
      </c>
      <c r="H199" s="17"/>
      <c r="I199" s="2">
        <f>I133</f>
        <v>0</v>
      </c>
      <c r="J199" s="17">
        <f>J132</f>
      </c>
      <c r="K199" s="17">
        <f>K132</f>
      </c>
      <c r="L199" s="7">
        <f>L132</f>
      </c>
      <c r="M199" s="17">
        <f>M132</f>
      </c>
      <c r="N199" s="27">
        <f>N132</f>
      </c>
      <c r="O199" s="17"/>
      <c r="P199" s="17"/>
      <c r="Q199" s="17">
        <f t="shared" si="5"/>
      </c>
      <c r="R199" s="17"/>
      <c r="S199" s="2"/>
      <c r="T199" s="10">
        <f t="shared" si="6"/>
      </c>
      <c r="U199" s="57"/>
      <c r="V199" s="10"/>
      <c r="W199" s="57"/>
      <c r="X199" s="74"/>
      <c r="AA199" s="26">
        <v>8</v>
      </c>
      <c r="AB199" s="6" t="s">
        <v>113</v>
      </c>
      <c r="AC199" s="2" t="s">
        <v>110</v>
      </c>
      <c r="AD199" s="160">
        <v>2</v>
      </c>
      <c r="AF199" s="19">
        <v>2</v>
      </c>
      <c r="AG199" s="19" t="s">
        <v>105</v>
      </c>
      <c r="AH199" s="75">
        <v>25</v>
      </c>
    </row>
    <row r="200" spans="3:34" s="73" customFormat="1" ht="12.75" hidden="1">
      <c r="C200" s="2">
        <v>29</v>
      </c>
      <c r="D200" s="6" t="str">
        <f>D134</f>
        <v>X</v>
      </c>
      <c r="E200" s="19">
        <f>E134</f>
        <v>20</v>
      </c>
      <c r="F200" s="4">
        <f>E135</f>
        <v>0.35</v>
      </c>
      <c r="G200" s="27">
        <f aca="true" t="shared" si="8" ref="G200:G207">IF(L200&lt;&gt;"",(L200/F200),"")</f>
      </c>
      <c r="H200" s="17"/>
      <c r="I200" s="2">
        <f>I137</f>
        <v>0</v>
      </c>
      <c r="J200" s="17">
        <f>J136</f>
      </c>
      <c r="K200" s="17">
        <f>K136</f>
      </c>
      <c r="L200" s="7">
        <f>L136</f>
      </c>
      <c r="M200" s="17">
        <f>M136</f>
      </c>
      <c r="N200" s="27">
        <f>N136</f>
      </c>
      <c r="O200" s="17"/>
      <c r="P200" s="17"/>
      <c r="Q200" s="17">
        <f t="shared" si="5"/>
      </c>
      <c r="R200" s="17"/>
      <c r="S200" s="2"/>
      <c r="T200" s="10">
        <f t="shared" si="6"/>
      </c>
      <c r="U200" s="57"/>
      <c r="V200" s="10"/>
      <c r="W200" s="57"/>
      <c r="X200" s="74"/>
      <c r="AA200" s="26">
        <v>9</v>
      </c>
      <c r="AB200" s="6" t="s">
        <v>147</v>
      </c>
      <c r="AC200" s="2" t="s">
        <v>110</v>
      </c>
      <c r="AD200" s="160">
        <v>3</v>
      </c>
      <c r="AF200" s="19">
        <v>6</v>
      </c>
      <c r="AG200" s="19" t="s">
        <v>63</v>
      </c>
      <c r="AH200" s="19">
        <v>25</v>
      </c>
    </row>
    <row r="201" spans="3:34" s="73" customFormat="1" ht="12.75" hidden="1">
      <c r="C201" s="2">
        <v>30</v>
      </c>
      <c r="D201" s="6" t="str">
        <f>D138</f>
        <v>X</v>
      </c>
      <c r="E201" s="19">
        <f>E138</f>
        <v>15</v>
      </c>
      <c r="F201" s="4">
        <f>E139</f>
        <v>0.25</v>
      </c>
      <c r="G201" s="27">
        <f t="shared" si="8"/>
      </c>
      <c r="H201" s="17"/>
      <c r="I201" s="2">
        <f>I141</f>
        <v>0</v>
      </c>
      <c r="J201" s="17">
        <f>J140</f>
      </c>
      <c r="K201" s="17">
        <f>K140</f>
      </c>
      <c r="L201" s="7">
        <f>L140</f>
      </c>
      <c r="M201" s="17">
        <f>M140</f>
      </c>
      <c r="N201" s="27">
        <f>N140</f>
      </c>
      <c r="O201" s="17"/>
      <c r="P201" s="17"/>
      <c r="Q201" s="17">
        <f t="shared" si="5"/>
      </c>
      <c r="R201" s="17"/>
      <c r="S201" s="57"/>
      <c r="T201" s="10">
        <f t="shared" si="6"/>
      </c>
      <c r="U201" s="57"/>
      <c r="V201" s="10"/>
      <c r="W201" s="57"/>
      <c r="X201" s="74"/>
      <c r="AA201" s="26">
        <v>10</v>
      </c>
      <c r="AB201" s="6" t="s">
        <v>61</v>
      </c>
      <c r="AC201" s="2" t="s">
        <v>111</v>
      </c>
      <c r="AD201" s="160">
        <v>5</v>
      </c>
      <c r="AF201" s="19">
        <v>14</v>
      </c>
      <c r="AG201" s="19" t="s">
        <v>62</v>
      </c>
      <c r="AH201" s="19">
        <v>22</v>
      </c>
    </row>
    <row r="202" spans="3:34" s="73" customFormat="1" ht="12.75" hidden="1">
      <c r="C202" s="2">
        <v>31</v>
      </c>
      <c r="D202" s="6" t="str">
        <f>D142</f>
        <v>X</v>
      </c>
      <c r="E202" s="19">
        <f>E142</f>
        <v>15</v>
      </c>
      <c r="F202" s="4">
        <f>E143</f>
        <v>0.25</v>
      </c>
      <c r="G202" s="27">
        <f t="shared" si="8"/>
      </c>
      <c r="H202" s="17"/>
      <c r="I202" s="3">
        <f>I145</f>
        <v>0</v>
      </c>
      <c r="J202" s="17">
        <f>J144</f>
      </c>
      <c r="K202" s="17">
        <f>K144</f>
      </c>
      <c r="L202" s="7">
        <f>L144</f>
      </c>
      <c r="M202" s="17">
        <f>M144</f>
      </c>
      <c r="N202" s="27">
        <f>N144</f>
      </c>
      <c r="O202" s="17"/>
      <c r="P202" s="17"/>
      <c r="Q202" s="17">
        <f t="shared" si="5"/>
      </c>
      <c r="R202" s="17"/>
      <c r="S202" s="2"/>
      <c r="T202" s="10">
        <f t="shared" si="6"/>
      </c>
      <c r="U202" s="57"/>
      <c r="V202" s="10"/>
      <c r="W202" s="57"/>
      <c r="X202" s="74"/>
      <c r="AA202" s="26">
        <v>11</v>
      </c>
      <c r="AB202" s="6" t="s">
        <v>132</v>
      </c>
      <c r="AC202" s="2" t="s">
        <v>145</v>
      </c>
      <c r="AD202" s="160">
        <v>1</v>
      </c>
      <c r="AF202" s="120">
        <v>1</v>
      </c>
      <c r="AG202" s="159" t="s">
        <v>103</v>
      </c>
      <c r="AH202" s="159">
        <v>22</v>
      </c>
    </row>
    <row r="203" spans="3:34" s="73" customFormat="1" ht="12.75" hidden="1">
      <c r="C203" s="2">
        <v>32</v>
      </c>
      <c r="D203" s="6" t="str">
        <f>D146</f>
        <v>X</v>
      </c>
      <c r="E203" s="19">
        <f>E146</f>
        <v>25</v>
      </c>
      <c r="F203" s="4">
        <f>E147</f>
        <v>0.45</v>
      </c>
      <c r="G203" s="27">
        <f t="shared" si="8"/>
      </c>
      <c r="H203" s="17"/>
      <c r="I203" s="2">
        <f>I149</f>
        <v>0</v>
      </c>
      <c r="J203" s="17">
        <f>J148</f>
      </c>
      <c r="K203" s="17">
        <f>K148</f>
      </c>
      <c r="L203" s="7">
        <f>L148</f>
      </c>
      <c r="M203" s="17">
        <f>M148</f>
      </c>
      <c r="N203" s="27">
        <f>N148</f>
      </c>
      <c r="O203" s="17"/>
      <c r="P203" s="17"/>
      <c r="Q203" s="17">
        <f t="shared" si="5"/>
      </c>
      <c r="R203" s="17"/>
      <c r="S203" s="57"/>
      <c r="T203" s="10">
        <f t="shared" si="6"/>
      </c>
      <c r="U203" s="57"/>
      <c r="V203" s="10"/>
      <c r="W203" s="57"/>
      <c r="X203" s="74"/>
      <c r="AA203" s="26">
        <v>12</v>
      </c>
      <c r="AB203" s="6" t="s">
        <v>58</v>
      </c>
      <c r="AC203" s="2">
        <v>27</v>
      </c>
      <c r="AD203" s="160">
        <v>2</v>
      </c>
      <c r="AF203" s="19">
        <v>19</v>
      </c>
      <c r="AG203" s="19" t="s">
        <v>98</v>
      </c>
      <c r="AH203" s="75">
        <v>20</v>
      </c>
    </row>
    <row r="204" spans="3:34" s="73" customFormat="1" ht="12.75" hidden="1">
      <c r="C204" s="2">
        <v>33</v>
      </c>
      <c r="D204" s="6"/>
      <c r="E204" s="19"/>
      <c r="F204" s="77"/>
      <c r="G204" s="27">
        <f t="shared" si="8"/>
      </c>
      <c r="H204" s="17"/>
      <c r="I204" s="2">
        <f>I153</f>
        <v>0</v>
      </c>
      <c r="J204" s="17">
        <f>J152</f>
      </c>
      <c r="K204" s="17">
        <f>K152</f>
      </c>
      <c r="L204" s="7">
        <f>L152</f>
      </c>
      <c r="M204" s="17">
        <f>M152</f>
      </c>
      <c r="N204" s="27">
        <f>N152</f>
      </c>
      <c r="O204" s="17"/>
      <c r="P204" s="2"/>
      <c r="Q204" s="17">
        <f t="shared" si="5"/>
      </c>
      <c r="R204" s="2"/>
      <c r="S204" s="57"/>
      <c r="T204" s="8">
        <f t="shared" si="6"/>
      </c>
      <c r="U204" s="2"/>
      <c r="V204" s="10"/>
      <c r="W204" s="57"/>
      <c r="X204" s="74"/>
      <c r="AA204" s="19">
        <v>13</v>
      </c>
      <c r="AB204" s="6" t="s">
        <v>66</v>
      </c>
      <c r="AC204" s="8">
        <v>27</v>
      </c>
      <c r="AD204" s="160">
        <v>3</v>
      </c>
      <c r="AF204" s="19">
        <v>12</v>
      </c>
      <c r="AG204" s="19" t="s">
        <v>96</v>
      </c>
      <c r="AH204" s="75">
        <v>20</v>
      </c>
    </row>
    <row r="205" spans="3:34" s="73" customFormat="1" ht="12.75" hidden="1">
      <c r="C205" s="2">
        <v>34</v>
      </c>
      <c r="D205" s="6"/>
      <c r="E205" s="19"/>
      <c r="F205" s="77"/>
      <c r="G205" s="27">
        <f t="shared" si="8"/>
      </c>
      <c r="H205" s="17"/>
      <c r="I205" s="2">
        <f>I157</f>
        <v>0</v>
      </c>
      <c r="J205" s="17">
        <f>J156</f>
      </c>
      <c r="K205" s="17">
        <f>K156</f>
      </c>
      <c r="L205" s="7">
        <f>L156</f>
      </c>
      <c r="M205" s="17">
        <f>M156</f>
      </c>
      <c r="N205" s="27">
        <f>N156</f>
      </c>
      <c r="O205" s="17"/>
      <c r="P205" s="2"/>
      <c r="Q205" s="17">
        <f t="shared" si="5"/>
      </c>
      <c r="R205" s="2"/>
      <c r="S205" s="2"/>
      <c r="T205" s="8">
        <f t="shared" si="6"/>
      </c>
      <c r="U205" s="2"/>
      <c r="V205" s="10"/>
      <c r="W205" s="57"/>
      <c r="X205" s="74"/>
      <c r="AA205" s="19">
        <v>14</v>
      </c>
      <c r="AB205" s="6" t="s">
        <v>104</v>
      </c>
      <c r="AC205" s="2">
        <v>25</v>
      </c>
      <c r="AD205" s="160">
        <v>5</v>
      </c>
      <c r="AF205" s="19">
        <v>5</v>
      </c>
      <c r="AG205" s="19" t="s">
        <v>99</v>
      </c>
      <c r="AH205" s="19">
        <v>17</v>
      </c>
    </row>
    <row r="206" spans="3:34" s="73" customFormat="1" ht="12.75" hidden="1">
      <c r="C206" s="2">
        <v>35</v>
      </c>
      <c r="D206" s="6"/>
      <c r="E206" s="19"/>
      <c r="F206" s="77"/>
      <c r="G206" s="27">
        <f t="shared" si="8"/>
      </c>
      <c r="H206" s="17"/>
      <c r="I206" s="2">
        <f>I161</f>
        <v>0</v>
      </c>
      <c r="J206" s="17">
        <f>J160</f>
      </c>
      <c r="K206" s="17">
        <f>K160</f>
      </c>
      <c r="L206" s="7">
        <f>L160</f>
      </c>
      <c r="M206" s="17">
        <f>M160</f>
      </c>
      <c r="N206" s="27">
        <f>N160</f>
      </c>
      <c r="O206" s="17"/>
      <c r="P206" s="2"/>
      <c r="Q206" s="17">
        <f t="shared" si="5"/>
      </c>
      <c r="R206" s="2"/>
      <c r="S206" s="2"/>
      <c r="T206" s="8">
        <f t="shared" si="6"/>
      </c>
      <c r="U206" s="2"/>
      <c r="V206" s="10"/>
      <c r="W206" s="57"/>
      <c r="X206" s="74"/>
      <c r="AA206" s="19">
        <v>15</v>
      </c>
      <c r="AB206" s="6" t="s">
        <v>98</v>
      </c>
      <c r="AC206" s="2">
        <v>20</v>
      </c>
      <c r="AD206" s="160">
        <v>2</v>
      </c>
      <c r="AF206" s="19">
        <v>7</v>
      </c>
      <c r="AG206" s="19" t="s">
        <v>61</v>
      </c>
      <c r="AH206" s="19">
        <v>17</v>
      </c>
    </row>
    <row r="207" spans="3:34" ht="12.75" hidden="1">
      <c r="C207" s="2">
        <v>36</v>
      </c>
      <c r="E207" s="19"/>
      <c r="F207" s="77"/>
      <c r="G207" s="27">
        <f t="shared" si="8"/>
      </c>
      <c r="H207" s="17"/>
      <c r="I207" s="2">
        <f>I165</f>
        <v>0</v>
      </c>
      <c r="J207" s="17">
        <f>J164</f>
      </c>
      <c r="K207" s="17">
        <f>K164</f>
      </c>
      <c r="L207" s="7">
        <f>L164</f>
      </c>
      <c r="M207" s="17">
        <f>M164</f>
      </c>
      <c r="N207" s="27">
        <f>N164</f>
      </c>
      <c r="O207" s="17"/>
      <c r="Q207" s="17">
        <f t="shared" si="5"/>
      </c>
      <c r="S207" s="57"/>
      <c r="T207" s="8">
        <f t="shared" si="6"/>
      </c>
      <c r="AA207" s="19">
        <v>16</v>
      </c>
      <c r="AB207" s="6" t="s">
        <v>107</v>
      </c>
      <c r="AC207" s="2">
        <v>17</v>
      </c>
      <c r="AD207" s="160">
        <v>4</v>
      </c>
      <c r="AF207" s="120">
        <v>15</v>
      </c>
      <c r="AG207" s="120" t="s">
        <v>60</v>
      </c>
      <c r="AH207" s="120">
        <v>17</v>
      </c>
    </row>
    <row r="208" spans="3:34" ht="12.75">
      <c r="C208" s="2" t="s">
        <v>16</v>
      </c>
      <c r="E208" s="26"/>
      <c r="F208" s="60"/>
      <c r="I208" s="15" t="s">
        <v>16</v>
      </c>
      <c r="L208" s="7"/>
      <c r="M208" s="17"/>
      <c r="O208" s="2"/>
      <c r="Q208" s="17" t="s">
        <v>16</v>
      </c>
      <c r="V208" s="16" t="s">
        <v>16</v>
      </c>
      <c r="W208" s="2" t="s">
        <v>16</v>
      </c>
      <c r="AA208" s="19">
        <v>17</v>
      </c>
      <c r="AB208" s="6" t="s">
        <v>121</v>
      </c>
      <c r="AC208" s="8">
        <v>17</v>
      </c>
      <c r="AD208" s="2">
        <v>5</v>
      </c>
      <c r="AF208" s="19">
        <v>17</v>
      </c>
      <c r="AG208" s="19" t="s">
        <v>106</v>
      </c>
      <c r="AH208" s="19">
        <v>15</v>
      </c>
    </row>
    <row r="209" spans="3:34" ht="12.75">
      <c r="C209" s="2" t="s">
        <v>16</v>
      </c>
      <c r="O209" s="2"/>
      <c r="AA209" s="19">
        <v>18</v>
      </c>
      <c r="AB209" s="6" t="s">
        <v>136</v>
      </c>
      <c r="AC209" s="58">
        <v>15</v>
      </c>
      <c r="AD209" s="2">
        <v>4</v>
      </c>
      <c r="AF209" s="19">
        <v>13</v>
      </c>
      <c r="AG209" s="19" t="s">
        <v>65</v>
      </c>
      <c r="AH209" s="75">
        <v>15</v>
      </c>
    </row>
    <row r="210" spans="15:34" ht="12.75">
      <c r="O210" s="2"/>
      <c r="V210" s="16" t="s">
        <v>16</v>
      </c>
      <c r="W210" s="2" t="s">
        <v>16</v>
      </c>
      <c r="AA210" s="19">
        <v>19</v>
      </c>
      <c r="AB210" s="6" t="s">
        <v>142</v>
      </c>
      <c r="AC210" s="8">
        <v>15</v>
      </c>
      <c r="AD210" s="2">
        <v>3</v>
      </c>
      <c r="AF210" s="19">
        <v>16</v>
      </c>
      <c r="AG210" s="19" t="s">
        <v>97</v>
      </c>
      <c r="AH210" s="19">
        <v>15</v>
      </c>
    </row>
    <row r="211" spans="4:34" ht="15">
      <c r="D211" s="171" t="s">
        <v>159</v>
      </c>
      <c r="E211" s="168"/>
      <c r="F211" s="168"/>
      <c r="O211" s="2"/>
      <c r="V211" s="16" t="s">
        <v>16</v>
      </c>
      <c r="W211" s="2" t="s">
        <v>16</v>
      </c>
      <c r="AA211" s="19">
        <v>20</v>
      </c>
      <c r="AB211" s="6" t="s">
        <v>148</v>
      </c>
      <c r="AC211" s="8">
        <v>13</v>
      </c>
      <c r="AD211" s="2">
        <v>2</v>
      </c>
      <c r="AF211" s="19">
        <v>18</v>
      </c>
      <c r="AG211" s="19" t="s">
        <v>56</v>
      </c>
      <c r="AH211" s="119">
        <v>15</v>
      </c>
    </row>
    <row r="212" spans="3:34" ht="12.75">
      <c r="C212" s="2" t="s">
        <v>16</v>
      </c>
      <c r="D212" s="6" t="s">
        <v>144</v>
      </c>
      <c r="F212" s="2" t="s">
        <v>16</v>
      </c>
      <c r="I212" s="2"/>
      <c r="J212" s="3"/>
      <c r="K212" s="3"/>
      <c r="L212" s="4"/>
      <c r="M212" s="3"/>
      <c r="O212" s="2"/>
      <c r="Q212" s="3" t="s">
        <v>72</v>
      </c>
      <c r="S212" s="2" t="s">
        <v>83</v>
      </c>
      <c r="V212" s="16" t="s">
        <v>16</v>
      </c>
      <c r="W212" s="2" t="s">
        <v>16</v>
      </c>
      <c r="AA212" s="19"/>
      <c r="AC212" s="77"/>
      <c r="AD212" s="19"/>
      <c r="AE212" s="19" t="s">
        <v>16</v>
      </c>
      <c r="AF212" s="19">
        <v>20</v>
      </c>
      <c r="AG212" s="19" t="s">
        <v>95</v>
      </c>
      <c r="AH212" s="75">
        <v>15</v>
      </c>
    </row>
    <row r="213" spans="4:35" ht="12.75">
      <c r="D213" s="6" t="s">
        <v>46</v>
      </c>
      <c r="F213" s="2" t="s">
        <v>68</v>
      </c>
      <c r="G213" s="2" t="s">
        <v>2</v>
      </c>
      <c r="I213" s="2" t="s">
        <v>70</v>
      </c>
      <c r="J213" s="2" t="s">
        <v>70</v>
      </c>
      <c r="K213" s="2" t="s">
        <v>70</v>
      </c>
      <c r="L213" s="4" t="s">
        <v>70</v>
      </c>
      <c r="M213" s="3" t="s">
        <v>19</v>
      </c>
      <c r="O213" s="2" t="s">
        <v>73</v>
      </c>
      <c r="P213" s="2" t="s">
        <v>74</v>
      </c>
      <c r="Q213" s="3" t="s">
        <v>76</v>
      </c>
      <c r="R213" s="2" t="s">
        <v>82</v>
      </c>
      <c r="S213" s="2" t="s">
        <v>172</v>
      </c>
      <c r="AA213" s="19"/>
      <c r="AB213" s="19" t="s">
        <v>150</v>
      </c>
      <c r="AC213" s="77" t="s">
        <v>151</v>
      </c>
      <c r="AD213" s="19" t="s">
        <v>11</v>
      </c>
      <c r="AE213" s="19"/>
      <c r="AF213" s="19"/>
      <c r="AG213" s="19" t="s">
        <v>150</v>
      </c>
      <c r="AH213" s="77" t="s">
        <v>151</v>
      </c>
      <c r="AI213" s="19" t="s">
        <v>11</v>
      </c>
    </row>
    <row r="214" spans="4:34" ht="12.75">
      <c r="D214" s="115" t="s">
        <v>47</v>
      </c>
      <c r="E214" s="8" t="s">
        <v>0</v>
      </c>
      <c r="F214" s="8" t="s">
        <v>69</v>
      </c>
      <c r="G214" s="8" t="s">
        <v>77</v>
      </c>
      <c r="H214" s="15"/>
      <c r="I214" s="8" t="s">
        <v>71</v>
      </c>
      <c r="J214" s="17" t="s">
        <v>0</v>
      </c>
      <c r="K214" s="17" t="s">
        <v>1</v>
      </c>
      <c r="L214" s="7" t="s">
        <v>2</v>
      </c>
      <c r="M214" s="17" t="s">
        <v>0</v>
      </c>
      <c r="N214" s="18" t="s">
        <v>8</v>
      </c>
      <c r="O214" s="15" t="s">
        <v>72</v>
      </c>
      <c r="P214" s="7" t="s">
        <v>72</v>
      </c>
      <c r="Q214" s="17" t="s">
        <v>71</v>
      </c>
      <c r="R214" s="15" t="s">
        <v>55</v>
      </c>
      <c r="S214" s="2" t="s">
        <v>75</v>
      </c>
      <c r="T214" s="57"/>
      <c r="AA214" s="6"/>
      <c r="AC214" s="6"/>
      <c r="AD214" s="77"/>
      <c r="AE214" s="19"/>
      <c r="AF214" s="19"/>
      <c r="AH214" s="19"/>
    </row>
    <row r="215" spans="3:35" s="73" customFormat="1" ht="12.75">
      <c r="C215" s="57">
        <v>1</v>
      </c>
      <c r="D215" s="6" t="str">
        <f>D185</f>
        <v>Ooortwijn  Th.</v>
      </c>
      <c r="E215" s="2">
        <f aca="true" t="shared" si="9" ref="E215:S215">E185</f>
        <v>17</v>
      </c>
      <c r="F215" s="4">
        <f t="shared" si="9"/>
        <v>0.3</v>
      </c>
      <c r="G215" s="5">
        <f t="shared" si="9"/>
        <v>1.297709923664122</v>
      </c>
      <c r="H215" s="2"/>
      <c r="I215" s="2">
        <f t="shared" si="9"/>
        <v>6</v>
      </c>
      <c r="J215" s="2">
        <f t="shared" si="9"/>
        <v>51</v>
      </c>
      <c r="K215" s="2">
        <f t="shared" si="9"/>
        <v>131</v>
      </c>
      <c r="L215" s="4">
        <f t="shared" si="9"/>
        <v>0.3893129770992366</v>
      </c>
      <c r="M215" s="2">
        <f t="shared" si="9"/>
        <v>51</v>
      </c>
      <c r="N215" s="5">
        <f t="shared" si="9"/>
        <v>1</v>
      </c>
      <c r="O215" s="2">
        <f t="shared" si="9"/>
        <v>1</v>
      </c>
      <c r="P215" s="2">
        <f t="shared" si="9"/>
        <v>1</v>
      </c>
      <c r="Q215" s="2">
        <f t="shared" si="9"/>
        <v>2</v>
      </c>
      <c r="R215" s="2">
        <f t="shared" si="9"/>
        <v>19</v>
      </c>
      <c r="S215" s="2" t="str">
        <f t="shared" si="9"/>
        <v>20+</v>
      </c>
      <c r="T215" s="57">
        <f>T186</f>
      </c>
      <c r="U215" s="57">
        <v>1</v>
      </c>
      <c r="V215" s="10"/>
      <c r="W215" s="57"/>
      <c r="X215" s="74"/>
      <c r="AA215" s="147"/>
      <c r="AB215" s="6" t="s">
        <v>102</v>
      </c>
      <c r="AC215" s="152"/>
      <c r="AG215" s="19" t="s">
        <v>116</v>
      </c>
      <c r="AH215" s="43"/>
      <c r="AI215" s="19"/>
    </row>
    <row r="216" spans="3:35" ht="12.75">
      <c r="C216" s="2">
        <v>2</v>
      </c>
      <c r="D216" s="6" t="str">
        <f>D190</f>
        <v>Jansen  H.</v>
      </c>
      <c r="E216" s="2">
        <f aca="true" t="shared" si="10" ref="E216:S216">E190</f>
        <v>15</v>
      </c>
      <c r="F216" s="4">
        <f t="shared" si="10"/>
        <v>0.25</v>
      </c>
      <c r="G216" s="5">
        <f t="shared" si="10"/>
        <v>1.2949640287769784</v>
      </c>
      <c r="I216" s="2">
        <f t="shared" si="10"/>
        <v>6</v>
      </c>
      <c r="J216" s="2">
        <f t="shared" si="10"/>
        <v>45</v>
      </c>
      <c r="K216" s="2">
        <f t="shared" si="10"/>
        <v>139</v>
      </c>
      <c r="L216" s="4">
        <f t="shared" si="10"/>
        <v>0.3237410071942446</v>
      </c>
      <c r="M216" s="2">
        <f t="shared" si="10"/>
        <v>45</v>
      </c>
      <c r="N216" s="5">
        <f t="shared" si="10"/>
        <v>1</v>
      </c>
      <c r="O216" s="2">
        <f t="shared" si="10"/>
        <v>1</v>
      </c>
      <c r="P216" s="2">
        <f t="shared" si="10"/>
        <v>1</v>
      </c>
      <c r="Q216" s="2">
        <f t="shared" si="10"/>
        <v>2</v>
      </c>
      <c r="R216" s="2">
        <f t="shared" si="10"/>
        <v>19</v>
      </c>
      <c r="S216" s="2" t="str">
        <f t="shared" si="10"/>
        <v>17+</v>
      </c>
      <c r="T216" s="2">
        <f>T195</f>
      </c>
      <c r="U216" s="2">
        <v>2</v>
      </c>
      <c r="X216" s="43" t="s">
        <v>16</v>
      </c>
      <c r="Z216" s="6" t="s">
        <v>149</v>
      </c>
      <c r="AA216" s="6"/>
      <c r="AB216" s="6" t="s">
        <v>132</v>
      </c>
      <c r="AC216" s="162">
        <v>392483</v>
      </c>
      <c r="AD216" s="2" t="s">
        <v>145</v>
      </c>
      <c r="AG216" s="158" t="s">
        <v>126</v>
      </c>
      <c r="AH216" s="162">
        <v>356023</v>
      </c>
      <c r="AI216" s="58" t="s">
        <v>146</v>
      </c>
    </row>
    <row r="217" spans="3:35" ht="12.75">
      <c r="C217" s="2">
        <v>3</v>
      </c>
      <c r="D217" s="114" t="str">
        <f>D174</f>
        <v>Heemstra  H.</v>
      </c>
      <c r="E217" s="3">
        <f aca="true" t="shared" si="11" ref="E217:S217">E174</f>
        <v>17</v>
      </c>
      <c r="F217" s="4">
        <f t="shared" si="11"/>
        <v>0.3</v>
      </c>
      <c r="G217" s="5">
        <f t="shared" si="11"/>
        <v>1.1409395973154364</v>
      </c>
      <c r="H217" s="3"/>
      <c r="I217" s="3">
        <f t="shared" si="11"/>
        <v>5</v>
      </c>
      <c r="J217" s="3">
        <f t="shared" si="11"/>
        <v>51</v>
      </c>
      <c r="K217" s="3">
        <f t="shared" si="11"/>
        <v>149</v>
      </c>
      <c r="L217" s="4">
        <f t="shared" si="11"/>
        <v>0.3422818791946309</v>
      </c>
      <c r="M217" s="3">
        <f t="shared" si="11"/>
        <v>51</v>
      </c>
      <c r="N217" s="5">
        <f t="shared" si="11"/>
        <v>1</v>
      </c>
      <c r="O217" s="3">
        <f t="shared" si="11"/>
        <v>1</v>
      </c>
      <c r="P217" s="3">
        <f t="shared" si="11"/>
        <v>3</v>
      </c>
      <c r="Q217" s="3">
        <f t="shared" si="11"/>
        <v>4</v>
      </c>
      <c r="R217" s="3">
        <f t="shared" si="11"/>
        <v>18</v>
      </c>
      <c r="S217" s="3" t="str">
        <f t="shared" si="11"/>
        <v>20+</v>
      </c>
      <c r="T217" s="3">
        <f>T189</f>
      </c>
      <c r="U217" s="3">
        <v>3</v>
      </c>
      <c r="Z217" s="6" t="s">
        <v>149</v>
      </c>
      <c r="AA217" s="6"/>
      <c r="AB217" s="6" t="s">
        <v>120</v>
      </c>
      <c r="AC217" s="154">
        <v>353332</v>
      </c>
      <c r="AD217" s="2" t="s">
        <v>110</v>
      </c>
      <c r="AG217" s="6" t="s">
        <v>119</v>
      </c>
      <c r="AH217" s="154">
        <v>358278</v>
      </c>
      <c r="AI217" s="2" t="s">
        <v>130</v>
      </c>
    </row>
    <row r="218" spans="3:35" ht="12.75">
      <c r="C218" s="2">
        <v>4</v>
      </c>
      <c r="D218" s="6" t="str">
        <f>D172</f>
        <v>Valk  H.</v>
      </c>
      <c r="E218" s="2">
        <f aca="true" t="shared" si="12" ref="E218:S218">E172</f>
        <v>22</v>
      </c>
      <c r="F218" s="4">
        <f t="shared" si="12"/>
        <v>0.4</v>
      </c>
      <c r="G218" s="5">
        <f t="shared" si="12"/>
        <v>1.1073825503355705</v>
      </c>
      <c r="I218" s="2">
        <f t="shared" si="12"/>
        <v>4</v>
      </c>
      <c r="J218" s="2">
        <f t="shared" si="12"/>
        <v>66</v>
      </c>
      <c r="K218" s="2">
        <f t="shared" si="12"/>
        <v>149</v>
      </c>
      <c r="L218" s="4">
        <f t="shared" si="12"/>
        <v>0.4429530201342282</v>
      </c>
      <c r="M218" s="2">
        <f t="shared" si="12"/>
        <v>66</v>
      </c>
      <c r="N218" s="5">
        <f t="shared" si="12"/>
        <v>1</v>
      </c>
      <c r="O218" s="2">
        <f t="shared" si="12"/>
        <v>1</v>
      </c>
      <c r="P218" s="2">
        <f t="shared" si="12"/>
        <v>4</v>
      </c>
      <c r="Q218" s="2">
        <f t="shared" si="12"/>
        <v>5</v>
      </c>
      <c r="R218" s="2">
        <f t="shared" si="12"/>
        <v>17</v>
      </c>
      <c r="S218" s="2" t="str">
        <f t="shared" si="12"/>
        <v>25+</v>
      </c>
      <c r="T218" s="2">
        <f>T196</f>
      </c>
      <c r="U218" s="2">
        <v>4</v>
      </c>
      <c r="Z218" s="6" t="s">
        <v>149</v>
      </c>
      <c r="AA218" s="6"/>
      <c r="AB218" s="6" t="s">
        <v>127</v>
      </c>
      <c r="AC218" s="154">
        <v>352034</v>
      </c>
      <c r="AD218" s="2">
        <v>20</v>
      </c>
      <c r="AG218" s="6" t="s">
        <v>148</v>
      </c>
      <c r="AH218" s="154">
        <v>352984</v>
      </c>
      <c r="AI218" s="8">
        <v>13</v>
      </c>
    </row>
    <row r="219" spans="3:35" ht="12.75">
      <c r="C219" s="2">
        <v>5</v>
      </c>
      <c r="D219" s="114" t="str">
        <f>D177</f>
        <v>Kieftenbelt  B.</v>
      </c>
      <c r="E219" s="3">
        <f aca="true" t="shared" si="13" ref="E219:S219">E177</f>
        <v>17</v>
      </c>
      <c r="F219" s="4">
        <f t="shared" si="13"/>
        <v>0.3</v>
      </c>
      <c r="G219" s="5">
        <f t="shared" si="13"/>
        <v>1.5384615384615385</v>
      </c>
      <c r="H219" s="3"/>
      <c r="I219" s="3">
        <f t="shared" si="13"/>
        <v>4</v>
      </c>
      <c r="J219" s="3">
        <f t="shared" si="13"/>
        <v>48</v>
      </c>
      <c r="K219" s="3">
        <f t="shared" si="13"/>
        <v>104</v>
      </c>
      <c r="L219" s="4">
        <f t="shared" si="13"/>
        <v>0.46153846153846156</v>
      </c>
      <c r="M219" s="3">
        <f t="shared" si="13"/>
        <v>51</v>
      </c>
      <c r="N219" s="5">
        <f t="shared" si="13"/>
        <v>0.9411764705882353</v>
      </c>
      <c r="O219" s="3">
        <f t="shared" si="13"/>
        <v>5</v>
      </c>
      <c r="P219" s="3">
        <f t="shared" si="13"/>
        <v>4</v>
      </c>
      <c r="Q219" s="3">
        <f t="shared" si="13"/>
        <v>9</v>
      </c>
      <c r="R219" s="3">
        <f t="shared" si="13"/>
        <v>16</v>
      </c>
      <c r="S219" s="3" t="str">
        <f t="shared" si="13"/>
        <v>22+</v>
      </c>
      <c r="T219" s="3">
        <f>T172</f>
      </c>
      <c r="U219" s="3">
        <v>5</v>
      </c>
      <c r="Z219" s="6" t="s">
        <v>149</v>
      </c>
      <c r="AA219" s="6"/>
      <c r="AB219" s="6" t="s">
        <v>108</v>
      </c>
      <c r="AC219" s="154" t="s">
        <v>152</v>
      </c>
      <c r="AD219" s="2" t="s">
        <v>131</v>
      </c>
      <c r="AG219" s="6" t="s">
        <v>124</v>
      </c>
      <c r="AH219" s="154">
        <v>351335</v>
      </c>
      <c r="AI219" s="2">
        <v>17</v>
      </c>
    </row>
    <row r="220" spans="3:34" ht="12.75">
      <c r="C220" s="2">
        <v>6</v>
      </c>
      <c r="D220" s="6" t="str">
        <f>D188</f>
        <v>Meijer  J.</v>
      </c>
      <c r="E220" s="2">
        <f aca="true" t="shared" si="14" ref="E220:S220">E188</f>
        <v>15</v>
      </c>
      <c r="F220" s="4">
        <f t="shared" si="14"/>
        <v>0.25</v>
      </c>
      <c r="G220" s="5">
        <f t="shared" si="14"/>
        <v>1.391304347826087</v>
      </c>
      <c r="I220" s="2">
        <f t="shared" si="14"/>
        <v>4</v>
      </c>
      <c r="J220" s="2">
        <f t="shared" si="14"/>
        <v>40</v>
      </c>
      <c r="K220" s="2">
        <f t="shared" si="14"/>
        <v>115</v>
      </c>
      <c r="L220" s="4">
        <f t="shared" si="14"/>
        <v>0.34782608695652173</v>
      </c>
      <c r="M220" s="2">
        <f t="shared" si="14"/>
        <v>45</v>
      </c>
      <c r="N220" s="5">
        <f t="shared" si="14"/>
        <v>0.8888888888888888</v>
      </c>
      <c r="O220" s="2">
        <f t="shared" si="14"/>
        <v>6</v>
      </c>
      <c r="P220" s="2">
        <f t="shared" si="14"/>
        <v>4</v>
      </c>
      <c r="Q220" s="2">
        <f t="shared" si="14"/>
        <v>10</v>
      </c>
      <c r="R220" s="2">
        <f t="shared" si="14"/>
        <v>15</v>
      </c>
      <c r="S220" s="2" t="str">
        <f t="shared" si="14"/>
        <v>17+</v>
      </c>
      <c r="T220" s="2">
        <f>T191</f>
      </c>
      <c r="U220" s="2">
        <v>10</v>
      </c>
      <c r="AD220" s="43"/>
      <c r="AG220" s="19"/>
      <c r="AH220" s="43"/>
    </row>
    <row r="221" spans="3:35" ht="12.75">
      <c r="C221" s="2">
        <v>7</v>
      </c>
      <c r="D221" s="6" t="str">
        <f>D187</f>
        <v>Gerritsen  C.</v>
      </c>
      <c r="E221" s="2">
        <f aca="true" t="shared" si="15" ref="E221:S221">E187</f>
        <v>15</v>
      </c>
      <c r="F221" s="4">
        <f t="shared" si="15"/>
        <v>0.25</v>
      </c>
      <c r="G221" s="5">
        <f t="shared" si="15"/>
        <v>1.2283464566929134</v>
      </c>
      <c r="I221" s="2">
        <f t="shared" si="15"/>
        <v>4</v>
      </c>
      <c r="J221" s="2">
        <f t="shared" si="15"/>
        <v>39</v>
      </c>
      <c r="K221" s="2">
        <f t="shared" si="15"/>
        <v>127</v>
      </c>
      <c r="L221" s="4">
        <f t="shared" si="15"/>
        <v>0.30708661417322836</v>
      </c>
      <c r="M221" s="2">
        <f t="shared" si="15"/>
        <v>45</v>
      </c>
      <c r="N221" s="5">
        <f t="shared" si="15"/>
        <v>0.8666666666666667</v>
      </c>
      <c r="O221" s="2">
        <f t="shared" si="15"/>
        <v>7</v>
      </c>
      <c r="P221" s="2">
        <f t="shared" si="15"/>
        <v>4</v>
      </c>
      <c r="Q221" s="2">
        <f t="shared" si="15"/>
        <v>11</v>
      </c>
      <c r="R221" s="2">
        <f t="shared" si="15"/>
        <v>12</v>
      </c>
      <c r="S221" s="2" t="str">
        <f t="shared" si="15"/>
        <v>17+</v>
      </c>
      <c r="T221" s="2">
        <f>T180</f>
      </c>
      <c r="U221" s="2">
        <v>6</v>
      </c>
      <c r="Z221" s="19"/>
      <c r="AA221" s="19"/>
      <c r="AB221" s="19" t="s">
        <v>114</v>
      </c>
      <c r="AD221" s="75"/>
      <c r="AG221" s="19" t="s">
        <v>117</v>
      </c>
      <c r="AH221" s="43"/>
      <c r="AI221" s="19"/>
    </row>
    <row r="222" spans="3:35" ht="12.75">
      <c r="C222" s="2">
        <v>8</v>
      </c>
      <c r="D222" s="6" t="str">
        <f>D182</f>
        <v>Koerhuis  J.</v>
      </c>
      <c r="E222" s="2">
        <f aca="true" t="shared" si="16" ref="E222:S222">E182</f>
        <v>15</v>
      </c>
      <c r="F222" s="4">
        <f t="shared" si="16"/>
        <v>0.25</v>
      </c>
      <c r="G222" s="5">
        <f t="shared" si="16"/>
        <v>0.9570552147239264</v>
      </c>
      <c r="I222" s="2">
        <f t="shared" si="16"/>
        <v>4</v>
      </c>
      <c r="J222" s="2">
        <f t="shared" si="16"/>
        <v>39</v>
      </c>
      <c r="K222" s="2">
        <f t="shared" si="16"/>
        <v>163</v>
      </c>
      <c r="L222" s="4">
        <f t="shared" si="16"/>
        <v>0.2392638036809816</v>
      </c>
      <c r="M222" s="2">
        <f t="shared" si="16"/>
        <v>45</v>
      </c>
      <c r="N222" s="5">
        <f t="shared" si="16"/>
        <v>0.8666666666666667</v>
      </c>
      <c r="O222" s="2">
        <f t="shared" si="16"/>
        <v>7</v>
      </c>
      <c r="P222" s="2">
        <f t="shared" si="16"/>
        <v>4</v>
      </c>
      <c r="Q222" s="2">
        <f t="shared" si="16"/>
        <v>11</v>
      </c>
      <c r="R222" s="2">
        <f t="shared" si="16"/>
        <v>12</v>
      </c>
      <c r="S222" s="2">
        <f t="shared" si="16"/>
        <v>15</v>
      </c>
      <c r="T222" s="2">
        <f>T182</f>
      </c>
      <c r="U222" s="2">
        <v>9</v>
      </c>
      <c r="Z222" s="6" t="s">
        <v>149</v>
      </c>
      <c r="AA222" s="6"/>
      <c r="AB222" s="6" t="s">
        <v>122</v>
      </c>
      <c r="AC222" s="162">
        <v>353353</v>
      </c>
      <c r="AD222" s="2" t="s">
        <v>110</v>
      </c>
      <c r="AG222" s="6" t="s">
        <v>81</v>
      </c>
      <c r="AH222" s="154">
        <v>351279</v>
      </c>
      <c r="AI222" s="2">
        <v>25</v>
      </c>
    </row>
    <row r="223" spans="3:35" ht="12.75">
      <c r="C223" s="2">
        <v>9</v>
      </c>
      <c r="D223" s="6" t="str">
        <f>D180</f>
        <v>Cardol  R.</v>
      </c>
      <c r="E223" s="2">
        <f aca="true" t="shared" si="17" ref="E223:S223">E180</f>
        <v>25</v>
      </c>
      <c r="F223" s="4">
        <f t="shared" si="17"/>
        <v>0.45</v>
      </c>
      <c r="G223" s="5">
        <f t="shared" si="17"/>
        <v>0.8349389852280025</v>
      </c>
      <c r="I223" s="2">
        <f t="shared" si="17"/>
        <v>4</v>
      </c>
      <c r="J223" s="2">
        <f t="shared" si="17"/>
        <v>65</v>
      </c>
      <c r="K223" s="2">
        <f t="shared" si="17"/>
        <v>173</v>
      </c>
      <c r="L223" s="4">
        <f t="shared" si="17"/>
        <v>0.37572254335260113</v>
      </c>
      <c r="M223" s="2">
        <f t="shared" si="17"/>
        <v>75</v>
      </c>
      <c r="N223" s="5">
        <f t="shared" si="17"/>
        <v>0.8666666666666667</v>
      </c>
      <c r="O223" s="2">
        <f t="shared" si="17"/>
        <v>7</v>
      </c>
      <c r="P223" s="2">
        <f t="shared" si="17"/>
        <v>4</v>
      </c>
      <c r="Q223" s="2">
        <f t="shared" si="17"/>
        <v>11</v>
      </c>
      <c r="R223" s="2">
        <f t="shared" si="17"/>
        <v>12</v>
      </c>
      <c r="S223" s="2">
        <f t="shared" si="17"/>
        <v>25</v>
      </c>
      <c r="T223" s="2">
        <f>T187</f>
      </c>
      <c r="U223" s="2">
        <v>12</v>
      </c>
      <c r="Z223" s="6" t="s">
        <v>149</v>
      </c>
      <c r="AA223" s="6"/>
      <c r="AB223" s="6" t="s">
        <v>118</v>
      </c>
      <c r="AC223" s="154">
        <v>354743</v>
      </c>
      <c r="AD223" s="2" t="s">
        <v>110</v>
      </c>
      <c r="AG223" s="6" t="s">
        <v>139</v>
      </c>
      <c r="AH223" s="114" t="s">
        <v>140</v>
      </c>
      <c r="AI223" s="8" t="s">
        <v>129</v>
      </c>
    </row>
    <row r="224" spans="3:35" ht="12.75">
      <c r="C224" s="2">
        <v>10</v>
      </c>
      <c r="D224" s="6" t="str">
        <f>D179</f>
        <v>Stegeman  B.</v>
      </c>
      <c r="E224" s="2">
        <f aca="true" t="shared" si="18" ref="E224:S224">E179</f>
        <v>15</v>
      </c>
      <c r="F224" s="4">
        <f t="shared" si="18"/>
        <v>0.25</v>
      </c>
      <c r="G224" s="5">
        <f t="shared" si="18"/>
        <v>1.1935483870967742</v>
      </c>
      <c r="I224" s="2">
        <f t="shared" si="18"/>
        <v>4</v>
      </c>
      <c r="J224" s="2">
        <f t="shared" si="18"/>
        <v>37</v>
      </c>
      <c r="K224" s="2">
        <f t="shared" si="18"/>
        <v>124</v>
      </c>
      <c r="L224" s="4">
        <f t="shared" si="18"/>
        <v>0.29838709677419356</v>
      </c>
      <c r="M224" s="2">
        <f t="shared" si="18"/>
        <v>45</v>
      </c>
      <c r="N224" s="5">
        <f t="shared" si="18"/>
        <v>0.8222222222222222</v>
      </c>
      <c r="O224" s="2">
        <f t="shared" si="18"/>
        <v>11</v>
      </c>
      <c r="P224" s="2">
        <f t="shared" si="18"/>
        <v>4</v>
      </c>
      <c r="Q224" s="2">
        <f t="shared" si="18"/>
        <v>15</v>
      </c>
      <c r="R224" s="2">
        <f t="shared" si="18"/>
        <v>11</v>
      </c>
      <c r="S224" s="2" t="str">
        <f t="shared" si="18"/>
        <v>17+</v>
      </c>
      <c r="T224" s="2">
        <f>T177</f>
      </c>
      <c r="U224" s="2">
        <v>14</v>
      </c>
      <c r="Z224" s="6" t="s">
        <v>149</v>
      </c>
      <c r="AA224" s="6"/>
      <c r="AB224" s="6" t="s">
        <v>87</v>
      </c>
      <c r="AC224" s="162">
        <v>352735</v>
      </c>
      <c r="AD224" s="2">
        <v>27</v>
      </c>
      <c r="AG224" s="6" t="s">
        <v>128</v>
      </c>
      <c r="AH224" s="17">
        <v>353205</v>
      </c>
      <c r="AI224" s="2" t="s">
        <v>111</v>
      </c>
    </row>
    <row r="225" spans="3:35" ht="12.75">
      <c r="C225" s="2">
        <v>11</v>
      </c>
      <c r="D225" s="114" t="str">
        <f>D181</f>
        <v>Nussy  R.</v>
      </c>
      <c r="E225" s="3">
        <f aca="true" t="shared" si="19" ref="E225:S225">E181</f>
        <v>17</v>
      </c>
      <c r="F225" s="4">
        <f t="shared" si="19"/>
        <v>0.3</v>
      </c>
      <c r="G225" s="5">
        <f t="shared" si="19"/>
        <v>0.9592326139088729</v>
      </c>
      <c r="H225" s="3"/>
      <c r="I225" s="3">
        <f t="shared" si="19"/>
        <v>4</v>
      </c>
      <c r="J225" s="3">
        <f t="shared" si="19"/>
        <v>40</v>
      </c>
      <c r="K225" s="3">
        <f t="shared" si="19"/>
        <v>139</v>
      </c>
      <c r="L225" s="4">
        <f t="shared" si="19"/>
        <v>0.28776978417266186</v>
      </c>
      <c r="M225" s="3">
        <f t="shared" si="19"/>
        <v>51</v>
      </c>
      <c r="N225" s="5">
        <f t="shared" si="19"/>
        <v>0.7843137254901961</v>
      </c>
      <c r="O225" s="3">
        <f t="shared" si="19"/>
        <v>12</v>
      </c>
      <c r="P225" s="3">
        <f t="shared" si="19"/>
        <v>4</v>
      </c>
      <c r="Q225" s="3">
        <f t="shared" si="19"/>
        <v>16</v>
      </c>
      <c r="R225" s="3">
        <f t="shared" si="19"/>
        <v>10</v>
      </c>
      <c r="S225" s="3">
        <f t="shared" si="19"/>
        <v>17</v>
      </c>
      <c r="T225" s="2">
        <f>T178</f>
      </c>
      <c r="U225" s="2">
        <v>8</v>
      </c>
      <c r="Z225" s="6"/>
      <c r="AA225" s="6"/>
      <c r="AB225" s="6" t="s">
        <v>136</v>
      </c>
      <c r="AC225" s="154">
        <v>354566</v>
      </c>
      <c r="AD225" s="58">
        <v>15</v>
      </c>
      <c r="AG225" s="6" t="s">
        <v>121</v>
      </c>
      <c r="AH225" s="162">
        <v>354025</v>
      </c>
      <c r="AI225" s="8">
        <v>17</v>
      </c>
    </row>
    <row r="226" spans="3:34" ht="12.75">
      <c r="C226" s="2">
        <v>12</v>
      </c>
      <c r="D226" s="6" t="str">
        <f>D173</f>
        <v>Haan  F. de</v>
      </c>
      <c r="E226" s="2">
        <f aca="true" t="shared" si="20" ref="E226:S226">E173</f>
        <v>17</v>
      </c>
      <c r="F226" s="4">
        <f t="shared" si="20"/>
        <v>0.3</v>
      </c>
      <c r="G226" s="5">
        <f t="shared" si="20"/>
        <v>0.888888888888889</v>
      </c>
      <c r="I226" s="2">
        <f t="shared" si="20"/>
        <v>3</v>
      </c>
      <c r="J226" s="2">
        <f t="shared" si="20"/>
        <v>44</v>
      </c>
      <c r="K226" s="2">
        <f t="shared" si="20"/>
        <v>165</v>
      </c>
      <c r="L226" s="4">
        <f t="shared" si="20"/>
        <v>0.26666666666666666</v>
      </c>
      <c r="M226" s="2">
        <f t="shared" si="20"/>
        <v>51</v>
      </c>
      <c r="N226" s="5">
        <f t="shared" si="20"/>
        <v>0.8627450980392157</v>
      </c>
      <c r="O226" s="2">
        <f t="shared" si="20"/>
        <v>10</v>
      </c>
      <c r="P226" s="2">
        <f t="shared" si="20"/>
        <v>12</v>
      </c>
      <c r="Q226" s="2">
        <f t="shared" si="20"/>
        <v>22</v>
      </c>
      <c r="R226" s="2">
        <f t="shared" si="20"/>
        <v>9</v>
      </c>
      <c r="S226" s="2">
        <f t="shared" si="20"/>
        <v>17</v>
      </c>
      <c r="T226" s="2">
        <f>T200</f>
      </c>
      <c r="U226" s="2">
        <v>7</v>
      </c>
      <c r="AD226" s="43"/>
      <c r="AE226" s="19"/>
      <c r="AF226" s="19"/>
      <c r="AG226" s="19"/>
      <c r="AH226" s="19"/>
    </row>
    <row r="227" spans="3:34" ht="12.75">
      <c r="C227" s="2">
        <v>13</v>
      </c>
      <c r="D227" s="6" t="str">
        <f>D176</f>
        <v>Mourik  G. van</v>
      </c>
      <c r="E227" s="2">
        <f aca="true" t="shared" si="21" ref="E227:S227">E176</f>
        <v>20</v>
      </c>
      <c r="F227" s="4">
        <f t="shared" si="21"/>
        <v>0.35</v>
      </c>
      <c r="G227" s="5">
        <f t="shared" si="21"/>
        <v>1.1883691529709228</v>
      </c>
      <c r="I227" s="2">
        <f t="shared" si="21"/>
        <v>2</v>
      </c>
      <c r="J227" s="2">
        <f t="shared" si="21"/>
        <v>47</v>
      </c>
      <c r="K227" s="2">
        <f t="shared" si="21"/>
        <v>113</v>
      </c>
      <c r="L227" s="4">
        <f t="shared" si="21"/>
        <v>0.415929203539823</v>
      </c>
      <c r="M227" s="2">
        <f t="shared" si="21"/>
        <v>60</v>
      </c>
      <c r="N227" s="5">
        <f t="shared" si="21"/>
        <v>0.7833333333333333</v>
      </c>
      <c r="O227" s="2">
        <f t="shared" si="21"/>
        <v>13</v>
      </c>
      <c r="P227" s="2">
        <f t="shared" si="21"/>
        <v>13</v>
      </c>
      <c r="Q227" s="2">
        <f t="shared" si="21"/>
        <v>26</v>
      </c>
      <c r="R227" s="2">
        <f t="shared" si="21"/>
        <v>8</v>
      </c>
      <c r="S227" s="2" t="str">
        <f t="shared" si="21"/>
        <v>22+</v>
      </c>
      <c r="T227" s="2">
        <f>T176</f>
      </c>
      <c r="U227" s="2">
        <v>16</v>
      </c>
      <c r="Z227" s="19"/>
      <c r="AA227" s="19"/>
      <c r="AB227" s="19" t="s">
        <v>115</v>
      </c>
      <c r="AD227" s="75"/>
      <c r="AG227" s="161"/>
      <c r="AH227" s="162"/>
    </row>
    <row r="228" spans="3:30" ht="12.75">
      <c r="C228" s="2">
        <v>14</v>
      </c>
      <c r="D228" s="114" t="str">
        <f>D184</f>
        <v>Nijhuis  H.</v>
      </c>
      <c r="E228" s="3">
        <f aca="true" t="shared" si="22" ref="E228:R228">E184</f>
        <v>27</v>
      </c>
      <c r="F228" s="4">
        <f t="shared" si="22"/>
        <v>0.5</v>
      </c>
      <c r="G228" s="5">
        <f t="shared" si="22"/>
        <v>0.7241379310344828</v>
      </c>
      <c r="H228" s="3"/>
      <c r="I228" s="3">
        <f t="shared" si="22"/>
        <v>2</v>
      </c>
      <c r="J228" s="3">
        <f t="shared" si="22"/>
        <v>63</v>
      </c>
      <c r="K228" s="3">
        <f t="shared" si="22"/>
        <v>174</v>
      </c>
      <c r="L228" s="4">
        <f t="shared" si="22"/>
        <v>0.3620689655172414</v>
      </c>
      <c r="M228" s="3">
        <f t="shared" si="22"/>
        <v>81</v>
      </c>
      <c r="N228" s="5">
        <f t="shared" si="22"/>
        <v>0.7777777777777778</v>
      </c>
      <c r="O228" s="3">
        <f t="shared" si="22"/>
        <v>14</v>
      </c>
      <c r="P228" s="3">
        <f t="shared" si="22"/>
        <v>13</v>
      </c>
      <c r="Q228" s="3">
        <f t="shared" si="22"/>
        <v>27</v>
      </c>
      <c r="R228" s="3">
        <f t="shared" si="22"/>
        <v>7</v>
      </c>
      <c r="S228" s="3" t="str">
        <f>S184</f>
        <v>25-</v>
      </c>
      <c r="T228" s="3">
        <f>T197</f>
      </c>
      <c r="U228" s="3">
        <v>13</v>
      </c>
      <c r="Z228" s="6" t="s">
        <v>149</v>
      </c>
      <c r="AA228" s="6"/>
      <c r="AB228" s="6" t="s">
        <v>133</v>
      </c>
      <c r="AC228" s="162" t="s">
        <v>134</v>
      </c>
      <c r="AD228" s="2" t="s">
        <v>146</v>
      </c>
    </row>
    <row r="229" spans="3:30" ht="12.75">
      <c r="C229" s="2">
        <v>15</v>
      </c>
      <c r="D229" s="6" t="str">
        <f>D189</f>
        <v>Scherpenhuizen  H.</v>
      </c>
      <c r="E229" s="2">
        <f aca="true" t="shared" si="23" ref="E229:S229">E189</f>
        <v>20</v>
      </c>
      <c r="F229" s="4">
        <f t="shared" si="23"/>
        <v>0.35</v>
      </c>
      <c r="G229" s="5">
        <f t="shared" si="23"/>
        <v>0.974025974025974</v>
      </c>
      <c r="I229" s="2">
        <f t="shared" si="23"/>
        <v>2</v>
      </c>
      <c r="J229" s="2">
        <f t="shared" si="23"/>
        <v>45</v>
      </c>
      <c r="K229" s="2">
        <f t="shared" si="23"/>
        <v>132</v>
      </c>
      <c r="L229" s="4">
        <f t="shared" si="23"/>
        <v>0.3409090909090909</v>
      </c>
      <c r="M229" s="2">
        <f t="shared" si="23"/>
        <v>60</v>
      </c>
      <c r="N229" s="5">
        <f t="shared" si="23"/>
        <v>0.75</v>
      </c>
      <c r="O229" s="2">
        <f t="shared" si="23"/>
        <v>15</v>
      </c>
      <c r="P229" s="2">
        <f t="shared" si="23"/>
        <v>13</v>
      </c>
      <c r="Q229" s="2">
        <f t="shared" si="23"/>
        <v>28</v>
      </c>
      <c r="R229" s="2">
        <f t="shared" si="23"/>
        <v>6</v>
      </c>
      <c r="S229" s="2">
        <f t="shared" si="23"/>
        <v>20</v>
      </c>
      <c r="T229" s="2">
        <f>T201</f>
      </c>
      <c r="U229" s="2">
        <v>11</v>
      </c>
      <c r="Z229" s="6" t="s">
        <v>149</v>
      </c>
      <c r="AA229" s="6"/>
      <c r="AB229" s="6" t="s">
        <v>142</v>
      </c>
      <c r="AC229" s="162">
        <v>392965</v>
      </c>
      <c r="AD229" s="8">
        <v>15</v>
      </c>
    </row>
    <row r="230" spans="3:34" ht="12.75">
      <c r="C230" s="2">
        <v>16</v>
      </c>
      <c r="D230" s="114" t="str">
        <f>D178</f>
        <v>Sijbom  A.</v>
      </c>
      <c r="E230" s="3">
        <f aca="true" t="shared" si="24" ref="E230:S230">E178</f>
        <v>15</v>
      </c>
      <c r="F230" s="4">
        <f t="shared" si="24"/>
        <v>0.25</v>
      </c>
      <c r="G230" s="5">
        <f t="shared" si="24"/>
        <v>0.9557522123893806</v>
      </c>
      <c r="H230" s="3"/>
      <c r="I230" s="3">
        <f t="shared" si="24"/>
        <v>2</v>
      </c>
      <c r="J230" s="3">
        <f t="shared" si="24"/>
        <v>27</v>
      </c>
      <c r="K230" s="3">
        <f t="shared" si="24"/>
        <v>113</v>
      </c>
      <c r="L230" s="4">
        <f t="shared" si="24"/>
        <v>0.23893805309734514</v>
      </c>
      <c r="M230" s="3">
        <f t="shared" si="24"/>
        <v>45</v>
      </c>
      <c r="N230" s="5">
        <f t="shared" si="24"/>
        <v>0.6</v>
      </c>
      <c r="O230" s="3">
        <f t="shared" si="24"/>
        <v>19</v>
      </c>
      <c r="P230" s="3">
        <f t="shared" si="24"/>
        <v>13</v>
      </c>
      <c r="Q230" s="3">
        <f t="shared" si="24"/>
        <v>32</v>
      </c>
      <c r="R230" s="3">
        <f t="shared" si="24"/>
        <v>5</v>
      </c>
      <c r="S230" s="3">
        <f t="shared" si="24"/>
        <v>15</v>
      </c>
      <c r="T230" s="3">
        <f>T183</f>
      </c>
      <c r="U230" s="3">
        <v>15</v>
      </c>
      <c r="Z230" s="6" t="s">
        <v>149</v>
      </c>
      <c r="AA230" s="6"/>
      <c r="AB230" s="6" t="s">
        <v>147</v>
      </c>
      <c r="AC230" s="154" t="s">
        <v>153</v>
      </c>
      <c r="AD230" s="2" t="s">
        <v>110</v>
      </c>
      <c r="AG230" s="161"/>
      <c r="AH230" s="154"/>
    </row>
    <row r="231" spans="3:34" ht="12.75">
      <c r="C231" s="2">
        <v>17</v>
      </c>
      <c r="D231" s="6" t="str">
        <f>D186</f>
        <v>Boxebeld  B.</v>
      </c>
      <c r="E231" s="2">
        <f aca="true" t="shared" si="25" ref="E231:S231">E186</f>
        <v>15</v>
      </c>
      <c r="F231" s="4">
        <f t="shared" si="25"/>
        <v>0.25</v>
      </c>
      <c r="G231" s="5">
        <f t="shared" si="25"/>
        <v>0.8918918918918919</v>
      </c>
      <c r="I231" s="2">
        <f t="shared" si="25"/>
        <v>0</v>
      </c>
      <c r="J231" s="2">
        <f t="shared" si="25"/>
        <v>33</v>
      </c>
      <c r="K231" s="2">
        <f t="shared" si="25"/>
        <v>148</v>
      </c>
      <c r="L231" s="4">
        <f t="shared" si="25"/>
        <v>0.22297297297297297</v>
      </c>
      <c r="M231" s="2">
        <f t="shared" si="25"/>
        <v>45</v>
      </c>
      <c r="N231" s="5">
        <f t="shared" si="25"/>
        <v>0.7333333333333333</v>
      </c>
      <c r="O231" s="2">
        <f t="shared" si="25"/>
        <v>16</v>
      </c>
      <c r="P231" s="2">
        <f t="shared" si="25"/>
        <v>17</v>
      </c>
      <c r="Q231" s="2">
        <f t="shared" si="25"/>
        <v>33</v>
      </c>
      <c r="R231" s="2">
        <f t="shared" si="25"/>
        <v>4</v>
      </c>
      <c r="S231" s="2">
        <f t="shared" si="25"/>
        <v>15</v>
      </c>
      <c r="T231" s="2">
        <f>T192</f>
      </c>
      <c r="U231" s="2">
        <v>19</v>
      </c>
      <c r="Z231" s="6" t="s">
        <v>149</v>
      </c>
      <c r="AA231" s="6"/>
      <c r="AB231" s="6" t="s">
        <v>88</v>
      </c>
      <c r="AC231" s="162">
        <v>354483</v>
      </c>
      <c r="AD231" s="8">
        <v>27</v>
      </c>
      <c r="AG231" s="161"/>
      <c r="AH231" s="154"/>
    </row>
    <row r="232" spans="3:34" ht="12.75">
      <c r="C232" s="2">
        <v>18</v>
      </c>
      <c r="D232" s="6" t="str">
        <f>D191</f>
        <v>Pont  P.</v>
      </c>
      <c r="E232" s="2">
        <f aca="true" t="shared" si="26" ref="E232:S232">E191</f>
        <v>15</v>
      </c>
      <c r="F232" s="4">
        <f t="shared" si="26"/>
        <v>0.25</v>
      </c>
      <c r="G232" s="5">
        <f t="shared" si="26"/>
        <v>1.2075471698113207</v>
      </c>
      <c r="I232" s="2">
        <f t="shared" si="26"/>
        <v>0</v>
      </c>
      <c r="J232" s="2">
        <f t="shared" si="26"/>
        <v>32</v>
      </c>
      <c r="K232" s="2">
        <f t="shared" si="26"/>
        <v>106</v>
      </c>
      <c r="L232" s="4">
        <f t="shared" si="26"/>
        <v>0.3018867924528302</v>
      </c>
      <c r="M232" s="2">
        <f t="shared" si="26"/>
        <v>45</v>
      </c>
      <c r="N232" s="5">
        <f t="shared" si="26"/>
        <v>0.7111111111111111</v>
      </c>
      <c r="O232" s="2">
        <f t="shared" si="26"/>
        <v>17</v>
      </c>
      <c r="P232" s="2">
        <f t="shared" si="26"/>
        <v>17</v>
      </c>
      <c r="Q232" s="2">
        <f t="shared" si="26"/>
        <v>34</v>
      </c>
      <c r="R232" s="2">
        <f t="shared" si="26"/>
        <v>3</v>
      </c>
      <c r="S232" s="2" t="str">
        <f t="shared" si="26"/>
        <v>17+</v>
      </c>
      <c r="T232" s="2">
        <f>T194</f>
      </c>
      <c r="U232" s="2">
        <v>20</v>
      </c>
      <c r="Z232" s="19"/>
      <c r="AA232" s="19"/>
      <c r="AB232" s="19"/>
      <c r="AD232" s="19"/>
      <c r="AG232" s="163"/>
      <c r="AH232" s="154"/>
    </row>
    <row r="233" spans="3:34" ht="12.75">
      <c r="C233" s="2">
        <v>19</v>
      </c>
      <c r="D233" s="114" t="str">
        <f>D183</f>
        <v>Bomhof  G.</v>
      </c>
      <c r="E233" s="3">
        <f aca="true" t="shared" si="27" ref="E233:S233">E183</f>
        <v>15</v>
      </c>
      <c r="F233" s="4">
        <f t="shared" si="27"/>
        <v>0.25</v>
      </c>
      <c r="G233" s="5">
        <f t="shared" si="27"/>
        <v>0.8322147651006712</v>
      </c>
      <c r="H233" s="3"/>
      <c r="I233" s="3">
        <f t="shared" si="27"/>
        <v>0</v>
      </c>
      <c r="J233" s="3">
        <f t="shared" si="27"/>
        <v>31</v>
      </c>
      <c r="K233" s="3">
        <f t="shared" si="27"/>
        <v>149</v>
      </c>
      <c r="L233" s="4">
        <f t="shared" si="27"/>
        <v>0.2080536912751678</v>
      </c>
      <c r="M233" s="3">
        <f t="shared" si="27"/>
        <v>45</v>
      </c>
      <c r="N233" s="5">
        <f t="shared" si="27"/>
        <v>0.6888888888888889</v>
      </c>
      <c r="O233" s="3">
        <f t="shared" si="27"/>
        <v>18</v>
      </c>
      <c r="P233" s="3">
        <f t="shared" si="27"/>
        <v>17</v>
      </c>
      <c r="Q233" s="3">
        <f t="shared" si="27"/>
        <v>35</v>
      </c>
      <c r="R233" s="3">
        <f t="shared" si="27"/>
        <v>2</v>
      </c>
      <c r="S233" s="3">
        <f t="shared" si="27"/>
        <v>15</v>
      </c>
      <c r="T233" s="2">
        <f>T184</f>
      </c>
      <c r="U233" s="2">
        <v>18</v>
      </c>
      <c r="Z233" s="19"/>
      <c r="AA233" s="19"/>
      <c r="AB233" s="19" t="s">
        <v>116</v>
      </c>
      <c r="AD233" s="19"/>
      <c r="AG233" s="161"/>
      <c r="AH233" s="162"/>
    </row>
    <row r="234" spans="3:34" ht="12.75">
      <c r="C234" s="2">
        <v>20</v>
      </c>
      <c r="D234" s="6" t="str">
        <f>D175</f>
        <v>Veltien  E.</v>
      </c>
      <c r="E234" s="2">
        <f aca="true" t="shared" si="28" ref="E234:S234">E175</f>
        <v>13</v>
      </c>
      <c r="F234" s="4">
        <f t="shared" si="28"/>
        <v>0.2</v>
      </c>
      <c r="G234" s="5">
        <f t="shared" si="28"/>
        <v>0.40983606557377045</v>
      </c>
      <c r="I234" s="2">
        <f t="shared" si="28"/>
        <v>0</v>
      </c>
      <c r="J234" s="2">
        <f t="shared" si="28"/>
        <v>15</v>
      </c>
      <c r="K234" s="2">
        <f t="shared" si="28"/>
        <v>183</v>
      </c>
      <c r="L234" s="4">
        <f t="shared" si="28"/>
        <v>0.08196721311475409</v>
      </c>
      <c r="M234" s="2">
        <f t="shared" si="28"/>
        <v>39</v>
      </c>
      <c r="N234" s="5">
        <f t="shared" si="28"/>
        <v>0.38461538461538464</v>
      </c>
      <c r="O234" s="2">
        <f t="shared" si="28"/>
        <v>20</v>
      </c>
      <c r="P234" s="2">
        <f t="shared" si="28"/>
        <v>17</v>
      </c>
      <c r="Q234" s="2">
        <f t="shared" si="28"/>
        <v>37</v>
      </c>
      <c r="R234" s="2">
        <f t="shared" si="28"/>
        <v>1</v>
      </c>
      <c r="S234" s="2">
        <f t="shared" si="28"/>
        <v>13</v>
      </c>
      <c r="T234" s="2">
        <f>T199</f>
      </c>
      <c r="U234" s="2">
        <v>17</v>
      </c>
      <c r="Z234" s="6" t="s">
        <v>149</v>
      </c>
      <c r="AA234" s="6"/>
      <c r="AB234" s="158" t="s">
        <v>126</v>
      </c>
      <c r="AC234" s="162">
        <v>356023</v>
      </c>
      <c r="AD234" s="58" t="s">
        <v>146</v>
      </c>
      <c r="AG234" s="161"/>
      <c r="AH234" s="162"/>
    </row>
    <row r="235" spans="5:34" ht="12.75">
      <c r="E235" s="15"/>
      <c r="F235" s="7"/>
      <c r="G235" s="27"/>
      <c r="H235" s="15"/>
      <c r="I235" s="15"/>
      <c r="J235" s="15"/>
      <c r="K235" s="15"/>
      <c r="L235" s="7"/>
      <c r="M235" s="15"/>
      <c r="N235" s="27"/>
      <c r="O235" s="15"/>
      <c r="P235" s="15"/>
      <c r="Q235" s="15"/>
      <c r="R235" s="15"/>
      <c r="S235" s="15"/>
      <c r="Z235" s="6" t="s">
        <v>149</v>
      </c>
      <c r="AA235" s="6"/>
      <c r="AB235" s="6" t="s">
        <v>119</v>
      </c>
      <c r="AC235" s="154">
        <v>358278</v>
      </c>
      <c r="AD235" s="2" t="s">
        <v>130</v>
      </c>
      <c r="AG235" s="161"/>
      <c r="AH235" s="162"/>
    </row>
    <row r="236" spans="3:34" ht="12.75" hidden="1">
      <c r="C236" s="2">
        <v>21</v>
      </c>
      <c r="D236" s="114" t="str">
        <f>D203</f>
        <v>X</v>
      </c>
      <c r="E236" s="17">
        <f aca="true" t="shared" si="29" ref="E236:S236">E203</f>
        <v>25</v>
      </c>
      <c r="F236" s="7">
        <f t="shared" si="29"/>
        <v>0.45</v>
      </c>
      <c r="G236" s="27">
        <f t="shared" si="29"/>
      </c>
      <c r="H236" s="17"/>
      <c r="I236" s="17">
        <f t="shared" si="29"/>
        <v>0</v>
      </c>
      <c r="J236" s="17">
        <f t="shared" si="29"/>
      </c>
      <c r="K236" s="17">
        <f t="shared" si="29"/>
      </c>
      <c r="L236" s="7">
        <f t="shared" si="29"/>
      </c>
      <c r="M236" s="17">
        <f t="shared" si="29"/>
      </c>
      <c r="N236" s="27">
        <f t="shared" si="29"/>
      </c>
      <c r="O236" s="17">
        <f t="shared" si="29"/>
        <v>0</v>
      </c>
      <c r="P236" s="17">
        <f t="shared" si="29"/>
        <v>0</v>
      </c>
      <c r="Q236" s="17">
        <f t="shared" si="29"/>
      </c>
      <c r="R236" s="17">
        <f t="shared" si="29"/>
        <v>0</v>
      </c>
      <c r="S236" s="17">
        <f t="shared" si="29"/>
        <v>0</v>
      </c>
      <c r="T236" s="3">
        <f>T181</f>
      </c>
      <c r="U236" s="3">
        <f>U181</f>
        <v>0</v>
      </c>
      <c r="Z236" s="6" t="s">
        <v>149</v>
      </c>
      <c r="AA236" s="6"/>
      <c r="AB236" s="6" t="s">
        <v>148</v>
      </c>
      <c r="AC236" s="154">
        <v>352984</v>
      </c>
      <c r="AD236" s="8">
        <v>13</v>
      </c>
      <c r="AG236" s="161"/>
      <c r="AH236" s="154"/>
    </row>
    <row r="237" spans="3:34" ht="12.75" hidden="1">
      <c r="C237" s="2">
        <v>22</v>
      </c>
      <c r="D237" s="6" t="str">
        <f>D200</f>
        <v>X</v>
      </c>
      <c r="E237" s="15">
        <f aca="true" t="shared" si="30" ref="E237:S237">E200</f>
        <v>20</v>
      </c>
      <c r="F237" s="7">
        <f t="shared" si="30"/>
        <v>0.35</v>
      </c>
      <c r="G237" s="27">
        <f t="shared" si="30"/>
      </c>
      <c r="H237" s="15"/>
      <c r="I237" s="15">
        <f t="shared" si="30"/>
        <v>0</v>
      </c>
      <c r="J237" s="15">
        <f t="shared" si="30"/>
      </c>
      <c r="K237" s="15">
        <f t="shared" si="30"/>
      </c>
      <c r="L237" s="7">
        <f t="shared" si="30"/>
      </c>
      <c r="M237" s="15">
        <f t="shared" si="30"/>
      </c>
      <c r="N237" s="27">
        <f t="shared" si="30"/>
      </c>
      <c r="O237" s="15">
        <f t="shared" si="30"/>
        <v>0</v>
      </c>
      <c r="P237" s="15">
        <f t="shared" si="30"/>
        <v>0</v>
      </c>
      <c r="Q237" s="15">
        <f t="shared" si="30"/>
      </c>
      <c r="R237" s="15">
        <f t="shared" si="30"/>
        <v>0</v>
      </c>
      <c r="S237" s="15">
        <f t="shared" si="30"/>
        <v>0</v>
      </c>
      <c r="T237" s="2">
        <f>T190</f>
      </c>
      <c r="U237" s="2">
        <f>U190</f>
        <v>0</v>
      </c>
      <c r="Z237" s="6" t="s">
        <v>149</v>
      </c>
      <c r="AA237" s="6"/>
      <c r="AB237" s="6" t="s">
        <v>124</v>
      </c>
      <c r="AC237" s="154">
        <v>351335</v>
      </c>
      <c r="AD237" s="2">
        <v>17</v>
      </c>
      <c r="AG237" s="161"/>
      <c r="AH237" s="162"/>
    </row>
    <row r="238" spans="3:34" ht="12.75" hidden="1">
      <c r="C238" s="2">
        <v>23</v>
      </c>
      <c r="D238" s="114" t="str">
        <f>D199</f>
        <v>X</v>
      </c>
      <c r="E238" s="17">
        <f aca="true" t="shared" si="31" ref="E238:S238">E199</f>
        <v>15</v>
      </c>
      <c r="F238" s="7">
        <f t="shared" si="31"/>
        <v>0.25</v>
      </c>
      <c r="G238" s="27">
        <f t="shared" si="31"/>
      </c>
      <c r="H238" s="17"/>
      <c r="I238" s="17">
        <f t="shared" si="31"/>
        <v>0</v>
      </c>
      <c r="J238" s="17">
        <f t="shared" si="31"/>
      </c>
      <c r="K238" s="17">
        <f t="shared" si="31"/>
      </c>
      <c r="L238" s="7">
        <f t="shared" si="31"/>
      </c>
      <c r="M238" s="17">
        <f t="shared" si="31"/>
      </c>
      <c r="N238" s="27">
        <f t="shared" si="31"/>
      </c>
      <c r="O238" s="17">
        <f t="shared" si="31"/>
        <v>0</v>
      </c>
      <c r="P238" s="17">
        <f t="shared" si="31"/>
        <v>0</v>
      </c>
      <c r="Q238" s="17">
        <f t="shared" si="31"/>
      </c>
      <c r="R238" s="17">
        <f t="shared" si="31"/>
        <v>0</v>
      </c>
      <c r="S238" s="17">
        <f t="shared" si="31"/>
        <v>0</v>
      </c>
      <c r="T238" s="2">
        <f>T193</f>
      </c>
      <c r="U238" s="2">
        <f>U193</f>
        <v>0</v>
      </c>
      <c r="Z238" s="19"/>
      <c r="AB238" s="19"/>
      <c r="AG238" s="161"/>
      <c r="AH238" s="162"/>
    </row>
    <row r="239" spans="3:34" ht="12.75" hidden="1">
      <c r="C239" s="2">
        <v>24</v>
      </c>
      <c r="D239" s="6" t="str">
        <f>D179</f>
        <v>Stegeman  B.</v>
      </c>
      <c r="E239" s="15">
        <f aca="true" t="shared" si="32" ref="E239:S239">E179</f>
        <v>15</v>
      </c>
      <c r="F239" s="7">
        <f t="shared" si="32"/>
        <v>0.25</v>
      </c>
      <c r="G239" s="27">
        <f t="shared" si="32"/>
        <v>1.1935483870967742</v>
      </c>
      <c r="H239" s="15"/>
      <c r="I239" s="15">
        <f t="shared" si="32"/>
        <v>4</v>
      </c>
      <c r="J239" s="15">
        <f t="shared" si="32"/>
        <v>37</v>
      </c>
      <c r="K239" s="15">
        <f t="shared" si="32"/>
        <v>124</v>
      </c>
      <c r="L239" s="7">
        <f t="shared" si="32"/>
        <v>0.29838709677419356</v>
      </c>
      <c r="M239" s="15">
        <f t="shared" si="32"/>
        <v>45</v>
      </c>
      <c r="N239" s="27">
        <f t="shared" si="32"/>
        <v>0.8222222222222222</v>
      </c>
      <c r="O239" s="15">
        <f t="shared" si="32"/>
        <v>11</v>
      </c>
      <c r="P239" s="15">
        <f t="shared" si="32"/>
        <v>4</v>
      </c>
      <c r="Q239" s="15">
        <f t="shared" si="32"/>
        <v>15</v>
      </c>
      <c r="R239" s="15">
        <f t="shared" si="32"/>
        <v>11</v>
      </c>
      <c r="S239" s="15" t="str">
        <f t="shared" si="32"/>
        <v>17+</v>
      </c>
      <c r="T239" s="2">
        <f>T173</f>
      </c>
      <c r="U239" s="2">
        <f>U173</f>
        <v>0</v>
      </c>
      <c r="Z239" s="19"/>
      <c r="AA239" s="19"/>
      <c r="AB239" s="19" t="s">
        <v>117</v>
      </c>
      <c r="AD239" s="19"/>
      <c r="AG239" s="163"/>
      <c r="AH239" s="162"/>
    </row>
    <row r="240" spans="3:34" ht="12.75" hidden="1">
      <c r="C240" s="2">
        <v>25</v>
      </c>
      <c r="D240" s="6" t="str">
        <f>D172</f>
        <v>Valk  H.</v>
      </c>
      <c r="E240" s="15">
        <f aca="true" t="shared" si="33" ref="E240:S240">E172</f>
        <v>22</v>
      </c>
      <c r="F240" s="7">
        <f t="shared" si="33"/>
        <v>0.4</v>
      </c>
      <c r="G240" s="27">
        <f t="shared" si="33"/>
        <v>1.1073825503355705</v>
      </c>
      <c r="H240" s="15"/>
      <c r="I240" s="15">
        <f t="shared" si="33"/>
        <v>4</v>
      </c>
      <c r="J240" s="15">
        <f t="shared" si="33"/>
        <v>66</v>
      </c>
      <c r="K240" s="15">
        <f t="shared" si="33"/>
        <v>149</v>
      </c>
      <c r="L240" s="7">
        <f t="shared" si="33"/>
        <v>0.4429530201342282</v>
      </c>
      <c r="M240" s="15">
        <f t="shared" si="33"/>
        <v>66</v>
      </c>
      <c r="N240" s="27">
        <f t="shared" si="33"/>
        <v>1</v>
      </c>
      <c r="O240" s="15">
        <f t="shared" si="33"/>
        <v>1</v>
      </c>
      <c r="P240" s="15">
        <f t="shared" si="33"/>
        <v>4</v>
      </c>
      <c r="Q240" s="15">
        <f t="shared" si="33"/>
        <v>5</v>
      </c>
      <c r="R240" s="15">
        <f t="shared" si="33"/>
        <v>17</v>
      </c>
      <c r="S240" s="15" t="str">
        <f t="shared" si="33"/>
        <v>25+</v>
      </c>
      <c r="T240" s="2">
        <f>T202</f>
      </c>
      <c r="U240" s="2">
        <f>U202</f>
        <v>0</v>
      </c>
      <c r="Z240" s="6" t="s">
        <v>149</v>
      </c>
      <c r="AA240" s="6"/>
      <c r="AB240" s="6" t="s">
        <v>81</v>
      </c>
      <c r="AC240" s="154">
        <v>351279</v>
      </c>
      <c r="AD240" s="2">
        <v>25</v>
      </c>
      <c r="AG240" s="161"/>
      <c r="AH240" s="162"/>
    </row>
    <row r="241" spans="3:34" ht="12.75" hidden="1">
      <c r="C241" s="2">
        <v>26</v>
      </c>
      <c r="D241" s="114" t="str">
        <f>D181</f>
        <v>Nussy  R.</v>
      </c>
      <c r="E241" s="17">
        <f aca="true" t="shared" si="34" ref="E241:S241">E181</f>
        <v>17</v>
      </c>
      <c r="F241" s="7">
        <f t="shared" si="34"/>
        <v>0.3</v>
      </c>
      <c r="G241" s="27">
        <f t="shared" si="34"/>
        <v>0.9592326139088729</v>
      </c>
      <c r="H241" s="17"/>
      <c r="I241" s="17">
        <f t="shared" si="34"/>
        <v>4</v>
      </c>
      <c r="J241" s="17">
        <f t="shared" si="34"/>
        <v>40</v>
      </c>
      <c r="K241" s="17">
        <f t="shared" si="34"/>
        <v>139</v>
      </c>
      <c r="L241" s="7">
        <f t="shared" si="34"/>
        <v>0.28776978417266186</v>
      </c>
      <c r="M241" s="17">
        <f t="shared" si="34"/>
        <v>51</v>
      </c>
      <c r="N241" s="27">
        <f t="shared" si="34"/>
        <v>0.7843137254901961</v>
      </c>
      <c r="O241" s="17">
        <f t="shared" si="34"/>
        <v>12</v>
      </c>
      <c r="P241" s="17">
        <f t="shared" si="34"/>
        <v>4</v>
      </c>
      <c r="Q241" s="17">
        <f t="shared" si="34"/>
        <v>16</v>
      </c>
      <c r="R241" s="17">
        <f t="shared" si="34"/>
        <v>10</v>
      </c>
      <c r="S241" s="17">
        <f t="shared" si="34"/>
        <v>17</v>
      </c>
      <c r="T241" s="2">
        <f>T179</f>
      </c>
      <c r="U241" s="2">
        <f>U179</f>
        <v>0</v>
      </c>
      <c r="Z241" s="6" t="s">
        <v>149</v>
      </c>
      <c r="AA241" s="6"/>
      <c r="AB241" s="6" t="s">
        <v>139</v>
      </c>
      <c r="AC241" s="114" t="s">
        <v>140</v>
      </c>
      <c r="AD241" s="8" t="s">
        <v>129</v>
      </c>
      <c r="AG241" s="161"/>
      <c r="AH241" s="154"/>
    </row>
    <row r="242" spans="3:34" ht="12.75" hidden="1">
      <c r="C242" s="2">
        <v>27</v>
      </c>
      <c r="D242" s="6" t="str">
        <f>D187</f>
        <v>Gerritsen  C.</v>
      </c>
      <c r="E242" s="15">
        <f aca="true" t="shared" si="35" ref="E242:S242">E187</f>
        <v>15</v>
      </c>
      <c r="F242" s="7">
        <f t="shared" si="35"/>
        <v>0.25</v>
      </c>
      <c r="G242" s="27">
        <f t="shared" si="35"/>
        <v>1.2283464566929134</v>
      </c>
      <c r="H242" s="15"/>
      <c r="I242" s="15">
        <f t="shared" si="35"/>
        <v>4</v>
      </c>
      <c r="J242" s="15">
        <f t="shared" si="35"/>
        <v>39</v>
      </c>
      <c r="K242" s="15">
        <f t="shared" si="35"/>
        <v>127</v>
      </c>
      <c r="L242" s="7">
        <f t="shared" si="35"/>
        <v>0.30708661417322836</v>
      </c>
      <c r="M242" s="15">
        <f t="shared" si="35"/>
        <v>45</v>
      </c>
      <c r="N242" s="27">
        <f t="shared" si="35"/>
        <v>0.8666666666666667</v>
      </c>
      <c r="O242" s="15">
        <f t="shared" si="35"/>
        <v>7</v>
      </c>
      <c r="P242" s="15">
        <f t="shared" si="35"/>
        <v>4</v>
      </c>
      <c r="Q242" s="15">
        <f t="shared" si="35"/>
        <v>11</v>
      </c>
      <c r="R242" s="15">
        <f t="shared" si="35"/>
        <v>12</v>
      </c>
      <c r="S242" s="15" t="str">
        <f t="shared" si="35"/>
        <v>17+</v>
      </c>
      <c r="T242" s="2">
        <f>T203</f>
      </c>
      <c r="U242" s="2">
        <f>U203</f>
        <v>0</v>
      </c>
      <c r="Z242" s="6" t="s">
        <v>149</v>
      </c>
      <c r="AA242" s="6"/>
      <c r="AB242" s="6" t="s">
        <v>128</v>
      </c>
      <c r="AC242" s="17">
        <v>353205</v>
      </c>
      <c r="AD242" s="2" t="s">
        <v>111</v>
      </c>
      <c r="AG242" s="163"/>
      <c r="AH242" s="154"/>
    </row>
    <row r="243" spans="3:34" ht="12.75" hidden="1">
      <c r="C243" s="2">
        <v>28</v>
      </c>
      <c r="D243" s="6" t="str">
        <f>D197</f>
        <v>X</v>
      </c>
      <c r="E243" s="15">
        <f aca="true" t="shared" si="36" ref="E243:S243">E197</f>
        <v>25</v>
      </c>
      <c r="F243" s="7">
        <f t="shared" si="36"/>
        <v>0.45</v>
      </c>
      <c r="G243" s="27">
        <f t="shared" si="36"/>
      </c>
      <c r="H243" s="15"/>
      <c r="I243" s="15">
        <f t="shared" si="36"/>
        <v>0</v>
      </c>
      <c r="J243" s="15">
        <f t="shared" si="36"/>
      </c>
      <c r="K243" s="15">
        <f t="shared" si="36"/>
      </c>
      <c r="L243" s="7">
        <f t="shared" si="36"/>
      </c>
      <c r="M243" s="15">
        <f t="shared" si="36"/>
      </c>
      <c r="N243" s="27">
        <f t="shared" si="36"/>
      </c>
      <c r="O243" s="15">
        <f t="shared" si="36"/>
        <v>0</v>
      </c>
      <c r="P243" s="15">
        <f t="shared" si="36"/>
        <v>0</v>
      </c>
      <c r="Q243" s="15">
        <f t="shared" si="36"/>
      </c>
      <c r="R243" s="15">
        <f t="shared" si="36"/>
        <v>0</v>
      </c>
      <c r="S243" s="15">
        <f t="shared" si="36"/>
        <v>0</v>
      </c>
      <c r="T243" s="2">
        <f>T198</f>
      </c>
      <c r="U243" s="2">
        <f>U198</f>
        <v>0</v>
      </c>
      <c r="Z243" s="6" t="s">
        <v>149</v>
      </c>
      <c r="AA243" s="6"/>
      <c r="AB243" s="6" t="s">
        <v>121</v>
      </c>
      <c r="AC243" s="162">
        <v>354025</v>
      </c>
      <c r="AD243" s="8">
        <v>17</v>
      </c>
      <c r="AG243" s="161"/>
      <c r="AH243" s="154"/>
    </row>
    <row r="244" spans="3:34" ht="12.75" hidden="1">
      <c r="C244" s="2">
        <v>29</v>
      </c>
      <c r="D244" s="6" t="str">
        <f>D174</f>
        <v>Heemstra  H.</v>
      </c>
      <c r="E244" s="15">
        <f aca="true" t="shared" si="37" ref="E244:S244">E174</f>
        <v>17</v>
      </c>
      <c r="F244" s="7">
        <f t="shared" si="37"/>
        <v>0.3</v>
      </c>
      <c r="G244" s="27">
        <f t="shared" si="37"/>
        <v>1.1409395973154364</v>
      </c>
      <c r="H244" s="15"/>
      <c r="I244" s="15">
        <f t="shared" si="37"/>
        <v>5</v>
      </c>
      <c r="J244" s="15">
        <f t="shared" si="37"/>
        <v>51</v>
      </c>
      <c r="K244" s="15">
        <f t="shared" si="37"/>
        <v>149</v>
      </c>
      <c r="L244" s="7">
        <f t="shared" si="37"/>
        <v>0.3422818791946309</v>
      </c>
      <c r="M244" s="15">
        <f t="shared" si="37"/>
        <v>51</v>
      </c>
      <c r="N244" s="27">
        <f t="shared" si="37"/>
        <v>1</v>
      </c>
      <c r="O244" s="15">
        <f t="shared" si="37"/>
        <v>1</v>
      </c>
      <c r="P244" s="15">
        <f t="shared" si="37"/>
        <v>3</v>
      </c>
      <c r="Q244" s="15">
        <f t="shared" si="37"/>
        <v>4</v>
      </c>
      <c r="R244" s="15">
        <f t="shared" si="37"/>
        <v>18</v>
      </c>
      <c r="S244" s="15" t="str">
        <f t="shared" si="37"/>
        <v>20+</v>
      </c>
      <c r="T244" s="2">
        <f>T188</f>
      </c>
      <c r="U244" s="2">
        <f>U188</f>
        <v>0</v>
      </c>
      <c r="V244" s="19"/>
      <c r="AG244" s="161"/>
      <c r="AH244" s="164"/>
    </row>
    <row r="245" spans="3:34" ht="12.75" hidden="1">
      <c r="C245" s="2">
        <v>30</v>
      </c>
      <c r="D245" s="6" t="str">
        <f>D194</f>
        <v>X</v>
      </c>
      <c r="E245" s="15">
        <f aca="true" t="shared" si="38" ref="E245:S245">E194</f>
        <v>20</v>
      </c>
      <c r="F245" s="7">
        <f t="shared" si="38"/>
        <v>0.35</v>
      </c>
      <c r="G245" s="27">
        <f t="shared" si="38"/>
      </c>
      <c r="H245" s="15"/>
      <c r="I245" s="15">
        <f t="shared" si="38"/>
        <v>0</v>
      </c>
      <c r="J245" s="15">
        <f t="shared" si="38"/>
      </c>
      <c r="K245" s="15">
        <f t="shared" si="38"/>
      </c>
      <c r="L245" s="7">
        <f t="shared" si="38"/>
      </c>
      <c r="M245" s="15">
        <f t="shared" si="38"/>
      </c>
      <c r="N245" s="27">
        <f t="shared" si="38"/>
      </c>
      <c r="O245" s="15">
        <f t="shared" si="38"/>
        <v>0</v>
      </c>
      <c r="P245" s="15">
        <f t="shared" si="38"/>
        <v>0</v>
      </c>
      <c r="Q245" s="15">
        <f t="shared" si="38"/>
      </c>
      <c r="R245" s="15">
        <f t="shared" si="38"/>
        <v>0</v>
      </c>
      <c r="S245" s="157">
        <f t="shared" si="38"/>
        <v>0</v>
      </c>
      <c r="T245" s="2">
        <f>T174</f>
      </c>
      <c r="U245" s="2">
        <f>U174</f>
        <v>0</v>
      </c>
      <c r="V245" s="19"/>
      <c r="AA245" s="16" t="s">
        <v>16</v>
      </c>
      <c r="AC245" s="2"/>
      <c r="AG245" s="163"/>
      <c r="AH245" s="154"/>
    </row>
    <row r="246" spans="3:34" ht="12.75" hidden="1">
      <c r="C246" s="2">
        <v>31</v>
      </c>
      <c r="D246" s="6" t="str">
        <f>D196</f>
        <v>X</v>
      </c>
      <c r="E246" s="15">
        <f aca="true" t="shared" si="39" ref="E246:S246">E196</f>
        <v>15</v>
      </c>
      <c r="F246" s="7">
        <f t="shared" si="39"/>
        <v>0.25</v>
      </c>
      <c r="G246" s="27">
        <f t="shared" si="39"/>
      </c>
      <c r="H246" s="15"/>
      <c r="I246" s="15">
        <f t="shared" si="39"/>
        <v>0</v>
      </c>
      <c r="J246" s="15">
        <f t="shared" si="39"/>
      </c>
      <c r="K246" s="15">
        <f t="shared" si="39"/>
      </c>
      <c r="L246" s="7">
        <f t="shared" si="39"/>
      </c>
      <c r="M246" s="15">
        <f t="shared" si="39"/>
      </c>
      <c r="N246" s="27">
        <f t="shared" si="39"/>
      </c>
      <c r="O246" s="15">
        <f t="shared" si="39"/>
        <v>0</v>
      </c>
      <c r="P246" s="15">
        <f t="shared" si="39"/>
        <v>0</v>
      </c>
      <c r="Q246" s="15">
        <f t="shared" si="39"/>
      </c>
      <c r="R246" s="15">
        <f t="shared" si="39"/>
        <v>0</v>
      </c>
      <c r="S246" s="15">
        <f t="shared" si="39"/>
        <v>0</v>
      </c>
      <c r="T246" s="2">
        <f>T175</f>
      </c>
      <c r="U246" s="2">
        <f>U175</f>
        <v>0</v>
      </c>
      <c r="V246" s="19"/>
      <c r="AA246" s="16" t="s">
        <v>16</v>
      </c>
      <c r="AC246" s="2"/>
      <c r="AG246" s="163"/>
      <c r="AH246" s="154"/>
    </row>
    <row r="247" spans="3:34" ht="12.75" hidden="1">
      <c r="C247" s="2">
        <v>32</v>
      </c>
      <c r="D247" s="6" t="str">
        <f>D189</f>
        <v>Scherpenhuizen  H.</v>
      </c>
      <c r="E247" s="15">
        <f aca="true" t="shared" si="40" ref="E247:S247">E189</f>
        <v>20</v>
      </c>
      <c r="F247" s="7">
        <f t="shared" si="40"/>
        <v>0.35</v>
      </c>
      <c r="G247" s="27">
        <f t="shared" si="40"/>
        <v>0.974025974025974</v>
      </c>
      <c r="H247" s="15"/>
      <c r="I247" s="15">
        <f t="shared" si="40"/>
        <v>2</v>
      </c>
      <c r="J247" s="15">
        <f t="shared" si="40"/>
        <v>45</v>
      </c>
      <c r="K247" s="15">
        <f t="shared" si="40"/>
        <v>132</v>
      </c>
      <c r="L247" s="7">
        <f t="shared" si="40"/>
        <v>0.3409090909090909</v>
      </c>
      <c r="M247" s="15">
        <f t="shared" si="40"/>
        <v>60</v>
      </c>
      <c r="N247" s="27">
        <f t="shared" si="40"/>
        <v>0.75</v>
      </c>
      <c r="O247" s="15">
        <f t="shared" si="40"/>
        <v>15</v>
      </c>
      <c r="P247" s="15">
        <f t="shared" si="40"/>
        <v>13</v>
      </c>
      <c r="Q247" s="15">
        <f t="shared" si="40"/>
        <v>28</v>
      </c>
      <c r="R247" s="15">
        <f t="shared" si="40"/>
        <v>6</v>
      </c>
      <c r="S247" s="15">
        <f t="shared" si="40"/>
        <v>20</v>
      </c>
      <c r="T247" s="2">
        <f>T185</f>
      </c>
      <c r="U247" s="2">
        <f>U185</f>
        <v>0</v>
      </c>
      <c r="V247" s="19"/>
      <c r="AA247" s="16" t="s">
        <v>16</v>
      </c>
      <c r="AC247" s="2"/>
      <c r="AG247" s="161"/>
      <c r="AH247" s="154"/>
    </row>
    <row r="248" spans="6:34" ht="12.75">
      <c r="F248" s="4"/>
      <c r="G248" s="5"/>
      <c r="I248" s="2"/>
      <c r="J248" s="2"/>
      <c r="K248" s="2"/>
      <c r="L248" s="4"/>
      <c r="M248" s="2"/>
      <c r="N248" s="4"/>
      <c r="O248" s="2"/>
      <c r="Q248" s="3"/>
      <c r="V248" s="19"/>
      <c r="AC248" s="2"/>
      <c r="AG248" s="161"/>
      <c r="AH248" s="162"/>
    </row>
    <row r="249" spans="3:34" ht="12.75" customHeight="1" hidden="1">
      <c r="C249" s="2">
        <v>33</v>
      </c>
      <c r="E249" s="19">
        <f aca="true" t="shared" si="41" ref="E249:U249">E205</f>
        <v>0</v>
      </c>
      <c r="F249" s="4">
        <f t="shared" si="41"/>
        <v>0</v>
      </c>
      <c r="G249" s="5">
        <f t="shared" si="41"/>
      </c>
      <c r="H249" s="2">
        <f t="shared" si="41"/>
        <v>0</v>
      </c>
      <c r="I249" s="2">
        <f t="shared" si="41"/>
        <v>0</v>
      </c>
      <c r="J249" s="2">
        <f t="shared" si="41"/>
      </c>
      <c r="K249" s="2">
        <f t="shared" si="41"/>
      </c>
      <c r="L249" s="4">
        <f t="shared" si="41"/>
      </c>
      <c r="M249" s="2">
        <f t="shared" si="41"/>
      </c>
      <c r="N249" s="5">
        <f t="shared" si="41"/>
      </c>
      <c r="O249" s="58">
        <f t="shared" si="41"/>
        <v>0</v>
      </c>
      <c r="P249" s="58">
        <f t="shared" si="41"/>
        <v>0</v>
      </c>
      <c r="Q249" s="3">
        <f t="shared" si="41"/>
      </c>
      <c r="R249" s="58">
        <f t="shared" si="41"/>
        <v>0</v>
      </c>
      <c r="S249" s="58">
        <f t="shared" si="41"/>
        <v>0</v>
      </c>
      <c r="T249" s="2">
        <f t="shared" si="41"/>
      </c>
      <c r="U249" s="2">
        <f t="shared" si="41"/>
        <v>0</v>
      </c>
      <c r="V249" s="19"/>
      <c r="AA249" s="16" t="s">
        <v>16</v>
      </c>
      <c r="AB249" s="19" t="s">
        <v>16</v>
      </c>
      <c r="AC249" s="2"/>
      <c r="AG249" s="161"/>
      <c r="AH249" s="162"/>
    </row>
    <row r="250" spans="3:34" ht="12.75" customHeight="1" hidden="1">
      <c r="C250" s="2">
        <v>34</v>
      </c>
      <c r="E250" s="19">
        <f aca="true" t="shared" si="42" ref="E250:U250">E187</f>
        <v>15</v>
      </c>
      <c r="F250" s="4">
        <f t="shared" si="42"/>
        <v>0.25</v>
      </c>
      <c r="G250" s="5">
        <f t="shared" si="42"/>
        <v>1.2283464566929134</v>
      </c>
      <c r="H250" s="2">
        <f t="shared" si="42"/>
        <v>0</v>
      </c>
      <c r="I250" s="2">
        <f t="shared" si="42"/>
        <v>4</v>
      </c>
      <c r="J250" s="2">
        <f t="shared" si="42"/>
        <v>39</v>
      </c>
      <c r="K250" s="2">
        <f t="shared" si="42"/>
        <v>127</v>
      </c>
      <c r="L250" s="4">
        <f t="shared" si="42"/>
        <v>0.30708661417322836</v>
      </c>
      <c r="M250" s="2">
        <f t="shared" si="42"/>
        <v>45</v>
      </c>
      <c r="N250" s="5">
        <f t="shared" si="42"/>
        <v>0.8666666666666667</v>
      </c>
      <c r="O250" s="58">
        <f t="shared" si="42"/>
        <v>7</v>
      </c>
      <c r="P250" s="58">
        <f t="shared" si="42"/>
        <v>4</v>
      </c>
      <c r="Q250" s="3">
        <f t="shared" si="42"/>
        <v>11</v>
      </c>
      <c r="R250" s="58">
        <f t="shared" si="42"/>
        <v>12</v>
      </c>
      <c r="S250" s="118" t="str">
        <f t="shared" si="42"/>
        <v>17+</v>
      </c>
      <c r="T250" s="2">
        <f t="shared" si="42"/>
      </c>
      <c r="U250" s="2">
        <f t="shared" si="42"/>
        <v>0</v>
      </c>
      <c r="V250" s="19"/>
      <c r="AA250" s="16" t="s">
        <v>16</v>
      </c>
      <c r="AC250" s="2"/>
      <c r="AG250" s="161"/>
      <c r="AH250" s="154"/>
    </row>
    <row r="251" spans="3:34" ht="12.75" customHeight="1" hidden="1">
      <c r="C251" s="2">
        <v>35</v>
      </c>
      <c r="E251" s="19">
        <f aca="true" t="shared" si="43" ref="E251:U251">E200</f>
        <v>20</v>
      </c>
      <c r="F251" s="4">
        <f t="shared" si="43"/>
        <v>0.35</v>
      </c>
      <c r="G251" s="5">
        <f t="shared" si="43"/>
      </c>
      <c r="H251" s="2">
        <f t="shared" si="43"/>
        <v>0</v>
      </c>
      <c r="I251" s="2">
        <f t="shared" si="43"/>
        <v>0</v>
      </c>
      <c r="J251" s="2">
        <f t="shared" si="43"/>
      </c>
      <c r="K251" s="2">
        <f t="shared" si="43"/>
      </c>
      <c r="L251" s="4">
        <f t="shared" si="43"/>
      </c>
      <c r="M251" s="2">
        <f t="shared" si="43"/>
      </c>
      <c r="N251" s="5">
        <f t="shared" si="43"/>
      </c>
      <c r="O251" s="58">
        <f t="shared" si="43"/>
        <v>0</v>
      </c>
      <c r="P251" s="58">
        <f t="shared" si="43"/>
        <v>0</v>
      </c>
      <c r="Q251" s="3">
        <f t="shared" si="43"/>
      </c>
      <c r="R251" s="58">
        <f t="shared" si="43"/>
        <v>0</v>
      </c>
      <c r="S251" s="118">
        <f t="shared" si="43"/>
        <v>0</v>
      </c>
      <c r="T251" s="2">
        <f t="shared" si="43"/>
      </c>
      <c r="U251" s="2">
        <f t="shared" si="43"/>
        <v>0</v>
      </c>
      <c r="V251" s="19"/>
      <c r="AA251" s="16" t="s">
        <v>16</v>
      </c>
      <c r="AG251" s="161"/>
      <c r="AH251" s="162"/>
    </row>
    <row r="252" spans="3:34" ht="12.75" customHeight="1" hidden="1">
      <c r="C252" s="2">
        <v>36</v>
      </c>
      <c r="E252" s="19">
        <f aca="true" t="shared" si="44" ref="E252:U252">E194</f>
        <v>20</v>
      </c>
      <c r="F252" s="4">
        <f t="shared" si="44"/>
        <v>0.35</v>
      </c>
      <c r="G252" s="5">
        <f t="shared" si="44"/>
      </c>
      <c r="H252" s="2">
        <f t="shared" si="44"/>
        <v>0</v>
      </c>
      <c r="I252" s="2">
        <f t="shared" si="44"/>
        <v>0</v>
      </c>
      <c r="J252" s="2">
        <f t="shared" si="44"/>
      </c>
      <c r="K252" s="2">
        <f t="shared" si="44"/>
      </c>
      <c r="L252" s="4">
        <f t="shared" si="44"/>
      </c>
      <c r="M252" s="2">
        <f t="shared" si="44"/>
      </c>
      <c r="N252" s="5">
        <f t="shared" si="44"/>
      </c>
      <c r="O252" s="58">
        <f t="shared" si="44"/>
        <v>0</v>
      </c>
      <c r="P252" s="58">
        <f t="shared" si="44"/>
        <v>0</v>
      </c>
      <c r="Q252" s="3">
        <f t="shared" si="44"/>
      </c>
      <c r="R252" s="58">
        <f t="shared" si="44"/>
        <v>0</v>
      </c>
      <c r="S252" s="118">
        <f t="shared" si="44"/>
        <v>0</v>
      </c>
      <c r="T252" s="2">
        <f t="shared" si="44"/>
      </c>
      <c r="U252" s="2">
        <f t="shared" si="44"/>
        <v>0</v>
      </c>
      <c r="V252" s="19"/>
      <c r="AG252" s="161"/>
      <c r="AH252" s="162"/>
    </row>
    <row r="253" spans="5:34" ht="12.75" customHeight="1" hidden="1">
      <c r="E253" s="19"/>
      <c r="F253" s="77"/>
      <c r="G253" s="5"/>
      <c r="H253" s="19"/>
      <c r="I253" s="19"/>
      <c r="J253" s="19"/>
      <c r="K253" s="19"/>
      <c r="L253" s="77"/>
      <c r="M253" s="19"/>
      <c r="Q253" s="76"/>
      <c r="R253" s="19"/>
      <c r="S253" s="19"/>
      <c r="V253" s="19"/>
      <c r="AB253" s="19" t="s">
        <v>16</v>
      </c>
      <c r="AG253" s="161"/>
      <c r="AH253" s="154"/>
    </row>
    <row r="254" spans="4:34" ht="12.75">
      <c r="D254" s="6" t="s">
        <v>24</v>
      </c>
      <c r="E254" s="112"/>
      <c r="F254" s="112"/>
      <c r="G254" s="117"/>
      <c r="H254" s="112"/>
      <c r="I254" s="112"/>
      <c r="O254" s="167" t="s">
        <v>173</v>
      </c>
      <c r="P254" s="168"/>
      <c r="Q254" s="168"/>
      <c r="R254" s="168"/>
      <c r="S254" s="168"/>
      <c r="T254" s="78"/>
      <c r="AB254" s="19" t="s">
        <v>16</v>
      </c>
      <c r="AG254" s="161"/>
      <c r="AH254" s="162"/>
    </row>
    <row r="255" spans="4:34" ht="12.75">
      <c r="D255" s="115"/>
      <c r="E255" s="15"/>
      <c r="F255" s="7"/>
      <c r="G255" s="62"/>
      <c r="H255" s="15"/>
      <c r="I255" s="15"/>
      <c r="J255" s="17"/>
      <c r="K255" s="17"/>
      <c r="L255" s="7"/>
      <c r="M255" s="17"/>
      <c r="N255" s="27"/>
      <c r="O255" s="169" t="s">
        <v>174</v>
      </c>
      <c r="P255" s="168"/>
      <c r="Q255" s="168"/>
      <c r="R255" s="168"/>
      <c r="S255" s="168"/>
      <c r="AB255" s="19" t="s">
        <v>16</v>
      </c>
      <c r="AG255" s="161"/>
      <c r="AH255" s="162"/>
    </row>
    <row r="256" spans="4:34" ht="12.75">
      <c r="D256" s="175" t="s">
        <v>175</v>
      </c>
      <c r="E256" s="176"/>
      <c r="F256" s="176"/>
      <c r="G256" s="176"/>
      <c r="H256" s="176"/>
      <c r="I256" s="176"/>
      <c r="J256" s="176"/>
      <c r="K256" s="176"/>
      <c r="L256" s="176"/>
      <c r="M256" s="17"/>
      <c r="N256" s="27"/>
      <c r="O256" s="59"/>
      <c r="P256" s="15"/>
      <c r="Q256" s="17"/>
      <c r="AG256" s="163"/>
      <c r="AH256" s="154"/>
    </row>
    <row r="257" spans="4:34" ht="12.75">
      <c r="D257" s="6" t="s">
        <v>16</v>
      </c>
      <c r="F257" s="4"/>
      <c r="G257" s="62"/>
      <c r="I257" s="2"/>
      <c r="J257" s="3"/>
      <c r="K257" s="3"/>
      <c r="L257" s="4"/>
      <c r="M257" s="17"/>
      <c r="N257" s="27"/>
      <c r="P257" s="15"/>
      <c r="Q257" s="17"/>
      <c r="T257" s="57"/>
      <c r="AG257" s="161"/>
      <c r="AH257" s="162"/>
    </row>
    <row r="258" spans="4:34" ht="12.75">
      <c r="D258" s="177" t="s">
        <v>85</v>
      </c>
      <c r="E258" s="168"/>
      <c r="F258" s="168"/>
      <c r="G258" s="168"/>
      <c r="H258" s="168"/>
      <c r="I258" s="168"/>
      <c r="J258" s="168"/>
      <c r="K258" s="168"/>
      <c r="L258" s="168"/>
      <c r="M258" s="17"/>
      <c r="Q258" s="17"/>
      <c r="AG258" s="161"/>
      <c r="AH258" s="154"/>
    </row>
    <row r="259" spans="4:23" ht="12.75">
      <c r="D259" s="177" t="s">
        <v>86</v>
      </c>
      <c r="E259" s="168"/>
      <c r="F259" s="168"/>
      <c r="G259" s="168"/>
      <c r="H259" s="168"/>
      <c r="I259" s="168"/>
      <c r="J259" s="168"/>
      <c r="K259" s="168"/>
      <c r="L259" s="168"/>
      <c r="M259" s="17"/>
      <c r="Q259" s="17"/>
      <c r="V259" s="2"/>
      <c r="W259" s="2" t="s">
        <v>16</v>
      </c>
    </row>
    <row r="260" spans="6:23" ht="12.75">
      <c r="F260" s="4"/>
      <c r="G260" s="62"/>
      <c r="I260" s="57"/>
      <c r="J260" s="63"/>
      <c r="K260" s="63"/>
      <c r="L260" s="64"/>
      <c r="M260" s="17"/>
      <c r="Q260" s="17"/>
      <c r="V260" s="2"/>
      <c r="W260" s="2" t="s">
        <v>16</v>
      </c>
    </row>
    <row r="261" spans="4:12" ht="12.75">
      <c r="D261" s="180" t="s">
        <v>176</v>
      </c>
      <c r="E261" s="167"/>
      <c r="F261" s="177"/>
      <c r="G261" s="167"/>
      <c r="H261" s="167"/>
      <c r="I261" s="177"/>
      <c r="J261" s="181"/>
      <c r="K261" s="181"/>
      <c r="L261" s="182"/>
    </row>
    <row r="262" spans="6:23" ht="12.75">
      <c r="F262" s="4"/>
      <c r="G262" s="62"/>
      <c r="I262" s="57"/>
      <c r="J262" s="63"/>
      <c r="K262" s="63"/>
      <c r="L262" s="64"/>
      <c r="M262" s="17"/>
      <c r="N262" s="27"/>
      <c r="Q262" s="17"/>
      <c r="V262" s="2"/>
      <c r="W262" s="2" t="s">
        <v>16</v>
      </c>
    </row>
    <row r="263" spans="4:23" ht="12.75">
      <c r="D263" s="115" t="s">
        <v>16</v>
      </c>
      <c r="E263" s="8" t="s">
        <v>16</v>
      </c>
      <c r="F263" s="7" t="s">
        <v>16</v>
      </c>
      <c r="G263" s="7" t="s">
        <v>16</v>
      </c>
      <c r="H263" s="15" t="s">
        <v>16</v>
      </c>
      <c r="I263" s="15" t="s">
        <v>16</v>
      </c>
      <c r="J263" s="17"/>
      <c r="K263" s="17"/>
      <c r="L263" s="7"/>
      <c r="M263" s="17"/>
      <c r="N263" s="27" t="s">
        <v>16</v>
      </c>
      <c r="O263" s="59" t="s">
        <v>16</v>
      </c>
      <c r="P263" s="15" t="s">
        <v>16</v>
      </c>
      <c r="Q263" s="17" t="s">
        <v>16</v>
      </c>
      <c r="W263" s="2" t="s">
        <v>16</v>
      </c>
    </row>
    <row r="264" spans="4:17" ht="12.75">
      <c r="D264" s="6" t="s">
        <v>16</v>
      </c>
      <c r="E264" s="8" t="s">
        <v>16</v>
      </c>
      <c r="F264" s="7" t="s">
        <v>16</v>
      </c>
      <c r="G264" s="7" t="s">
        <v>16</v>
      </c>
      <c r="H264" s="15" t="s">
        <v>16</v>
      </c>
      <c r="I264" s="15" t="s">
        <v>16</v>
      </c>
      <c r="J264" s="17"/>
      <c r="K264" s="17"/>
      <c r="L264" s="7"/>
      <c r="M264" s="17"/>
      <c r="N264" s="27" t="s">
        <v>16</v>
      </c>
      <c r="O264" s="59" t="s">
        <v>16</v>
      </c>
      <c r="P264" s="15" t="s">
        <v>16</v>
      </c>
      <c r="Q264" s="17" t="s">
        <v>16</v>
      </c>
    </row>
    <row r="265" spans="4:17" ht="12.75">
      <c r="D265" s="115" t="s">
        <v>16</v>
      </c>
      <c r="E265" s="8" t="s">
        <v>16</v>
      </c>
      <c r="F265" s="7" t="s">
        <v>16</v>
      </c>
      <c r="G265" s="7" t="s">
        <v>16</v>
      </c>
      <c r="H265" s="15" t="s">
        <v>16</v>
      </c>
      <c r="I265" s="15" t="s">
        <v>16</v>
      </c>
      <c r="J265" s="17"/>
      <c r="K265" s="17"/>
      <c r="L265" s="7"/>
      <c r="M265" s="17"/>
      <c r="N265" s="27" t="s">
        <v>16</v>
      </c>
      <c r="O265" s="59" t="s">
        <v>16</v>
      </c>
      <c r="P265" s="15" t="s">
        <v>16</v>
      </c>
      <c r="Q265" s="17" t="s">
        <v>16</v>
      </c>
    </row>
    <row r="267" spans="4:15" ht="12.75">
      <c r="D267" s="170" t="s">
        <v>157</v>
      </c>
      <c r="E267" s="168"/>
      <c r="F267" s="8" t="s">
        <v>16</v>
      </c>
      <c r="G267" s="8" t="s">
        <v>16</v>
      </c>
      <c r="H267" s="7" t="s">
        <v>16</v>
      </c>
      <c r="I267" s="8" t="s">
        <v>16</v>
      </c>
      <c r="J267" s="17" t="s">
        <v>16</v>
      </c>
      <c r="K267" s="17" t="s">
        <v>16</v>
      </c>
      <c r="L267" s="7" t="s">
        <v>16</v>
      </c>
      <c r="M267" s="17" t="s">
        <v>16</v>
      </c>
      <c r="N267" s="18" t="s">
        <v>16</v>
      </c>
      <c r="O267" s="59" t="s">
        <v>16</v>
      </c>
    </row>
    <row r="268" spans="4:18" ht="12.75">
      <c r="D268" s="115" t="s">
        <v>48</v>
      </c>
      <c r="E268" s="2" t="s">
        <v>0</v>
      </c>
      <c r="F268" s="2" t="s">
        <v>0</v>
      </c>
      <c r="G268" s="2" t="s">
        <v>1</v>
      </c>
      <c r="H268" s="2" t="s">
        <v>2</v>
      </c>
      <c r="I268" s="2" t="s">
        <v>3</v>
      </c>
      <c r="J268" s="3" t="s">
        <v>4</v>
      </c>
      <c r="K268" s="3" t="s">
        <v>49</v>
      </c>
      <c r="L268" s="4" t="s">
        <v>6</v>
      </c>
      <c r="M268" s="3" t="s">
        <v>19</v>
      </c>
      <c r="N268" s="5" t="s">
        <v>8</v>
      </c>
      <c r="O268" s="6" t="s">
        <v>9</v>
      </c>
      <c r="P268" s="7" t="s">
        <v>16</v>
      </c>
      <c r="Q268" s="17" t="s">
        <v>16</v>
      </c>
      <c r="R268" s="2" t="s">
        <v>16</v>
      </c>
    </row>
    <row r="269" spans="5:15" ht="12.75">
      <c r="E269" s="8" t="s">
        <v>2</v>
      </c>
      <c r="F269" s="8"/>
      <c r="G269" s="8"/>
      <c r="H269" s="7" t="s">
        <v>16</v>
      </c>
      <c r="I269" s="8" t="s">
        <v>16</v>
      </c>
      <c r="J269" s="17"/>
      <c r="K269" s="17" t="s">
        <v>16</v>
      </c>
      <c r="L269" s="7" t="s">
        <v>16</v>
      </c>
      <c r="M269" s="17" t="s">
        <v>16</v>
      </c>
      <c r="O269" s="114"/>
    </row>
    <row r="270" spans="3:15" ht="12.75">
      <c r="C270" s="1" t="s">
        <v>17</v>
      </c>
      <c r="D270" s="116" t="s">
        <v>147</v>
      </c>
      <c r="E270" s="8">
        <v>20</v>
      </c>
      <c r="F270" s="8">
        <v>17</v>
      </c>
      <c r="G270" s="8">
        <v>61</v>
      </c>
      <c r="H270" s="7">
        <f>IF(F270&lt;&gt;"",(F270/G270),"")</f>
        <v>0.2786885245901639</v>
      </c>
      <c r="I270" s="17" t="str">
        <f>IF(F270=E270,(2),"0")</f>
        <v>0</v>
      </c>
      <c r="J270" s="17">
        <f>IF(F270&lt;&gt;"",(F270),"")</f>
        <v>17</v>
      </c>
      <c r="K270" s="17">
        <f>IF(F270&lt;&gt;"",(G270),"")</f>
        <v>61</v>
      </c>
      <c r="L270" s="7">
        <f>IF(F270&lt;&gt;"",(J270/K270),"")</f>
        <v>0.2786885245901639</v>
      </c>
      <c r="M270" s="17">
        <f>IF(F270&lt;&gt;"",(E270),"")</f>
        <v>20</v>
      </c>
      <c r="N270" s="27">
        <f>IF(F270&lt;&gt;"",(J270/M270),"")</f>
        <v>0.85</v>
      </c>
      <c r="O270" s="6" t="s">
        <v>122</v>
      </c>
    </row>
    <row r="271" spans="5:15" ht="12.75">
      <c r="E271" s="7">
        <v>0.35</v>
      </c>
      <c r="F271" s="8">
        <v>18</v>
      </c>
      <c r="G271" s="8">
        <v>51</v>
      </c>
      <c r="H271" s="7">
        <f>IF(F271&lt;&gt;"",(F271/G271),"")</f>
        <v>0.35294117647058826</v>
      </c>
      <c r="I271" s="17" t="str">
        <f>IF(F271=E270,(2),"0")</f>
        <v>0</v>
      </c>
      <c r="J271" s="17">
        <f>IF(F271&lt;&gt;"",SUM(F270:F271)," ")</f>
        <v>35</v>
      </c>
      <c r="K271" s="17">
        <f>IF(F271&lt;&gt;"",SUM(G270:G271),"")</f>
        <v>112</v>
      </c>
      <c r="L271" s="7">
        <f>IF(F271&lt;&gt;"",(J271/K271),"")</f>
        <v>0.3125</v>
      </c>
      <c r="M271" s="17">
        <f>IF(F271&lt;&gt;"",(E270*2),"")</f>
        <v>40</v>
      </c>
      <c r="N271" s="27">
        <f>IF(F271&lt;&gt;"",(J271/M271),"")</f>
        <v>0.875</v>
      </c>
      <c r="O271" s="6" t="s">
        <v>170</v>
      </c>
    </row>
    <row r="272" spans="6:15" ht="12.75">
      <c r="F272" s="8">
        <v>20</v>
      </c>
      <c r="G272" s="8">
        <v>56</v>
      </c>
      <c r="H272" s="7">
        <f>IF(F272&lt;&gt;"",(F272/G272),"")</f>
        <v>0.35714285714285715</v>
      </c>
      <c r="I272" s="17">
        <f>IF(F272=E270,(2),"0")</f>
        <v>2</v>
      </c>
      <c r="J272" s="17">
        <f>IF(F272&lt;&gt;"",SUM(F270:F272)," ")</f>
        <v>55</v>
      </c>
      <c r="K272" s="17">
        <f>IF(F272&lt;&gt;"",SUM(G270:G272),"")</f>
        <v>168</v>
      </c>
      <c r="L272" s="7">
        <f>IF(F272&lt;&gt;"",(J272/K272),"")</f>
        <v>0.3273809523809524</v>
      </c>
      <c r="M272" s="17">
        <f>IF(F272&lt;&gt;"",(E270*3),"")</f>
        <v>60</v>
      </c>
      <c r="N272" s="27">
        <f>IF(F272&lt;&gt;"",(J272/M272),"")</f>
        <v>0.9166666666666666</v>
      </c>
      <c r="O272" s="116" t="s">
        <v>163</v>
      </c>
    </row>
    <row r="273" spans="6:15" ht="12.75">
      <c r="F273" s="8"/>
      <c r="H273" s="2" t="s">
        <v>16</v>
      </c>
      <c r="I273" s="16">
        <f>SUM(I270:I272)</f>
        <v>2</v>
      </c>
      <c r="M273" s="42" t="s">
        <v>16</v>
      </c>
      <c r="O273" s="115"/>
    </row>
    <row r="274" spans="4:15" ht="12.75">
      <c r="D274" s="6" t="s">
        <v>170</v>
      </c>
      <c r="E274" s="8">
        <v>17</v>
      </c>
      <c r="F274" s="8">
        <v>17</v>
      </c>
      <c r="G274" s="8">
        <v>51</v>
      </c>
      <c r="H274" s="7">
        <f>IF(F274&lt;&gt;"",(F274/G274),"")</f>
        <v>0.3333333333333333</v>
      </c>
      <c r="I274" s="17">
        <f>IF(F274=E274,(2),"0")</f>
        <v>2</v>
      </c>
      <c r="J274" s="17">
        <f>IF(F274&lt;&gt;"",(F274),"")</f>
        <v>17</v>
      </c>
      <c r="K274" s="17">
        <f>IF(F274&lt;&gt;"",(G274),"")</f>
        <v>51</v>
      </c>
      <c r="L274" s="7">
        <f>IF(F274&lt;&gt;"",(J274/K274),"")</f>
        <v>0.3333333333333333</v>
      </c>
      <c r="M274" s="17">
        <f>IF(F274&lt;&gt;"",(E274),"")</f>
        <v>17</v>
      </c>
      <c r="N274" s="27">
        <f>IF(F274&lt;&gt;"",(J274/M274),"")</f>
        <v>1</v>
      </c>
      <c r="O274" s="116" t="s">
        <v>147</v>
      </c>
    </row>
    <row r="275" spans="5:15" ht="12.75">
      <c r="E275" s="7">
        <v>0.3</v>
      </c>
      <c r="F275" s="8">
        <v>10</v>
      </c>
      <c r="G275" s="8">
        <v>45</v>
      </c>
      <c r="H275" s="7">
        <f>IF(F275&lt;&gt;"",(F275/G275),"")</f>
        <v>0.2222222222222222</v>
      </c>
      <c r="I275" s="17" t="str">
        <f>IF(F275=E274,(2),"0")</f>
        <v>0</v>
      </c>
      <c r="J275" s="17">
        <f>IF(F275&lt;&gt;"",SUM(F274:F275)," ")</f>
        <v>27</v>
      </c>
      <c r="K275" s="17">
        <f>IF(F275&lt;&gt;"",SUM(G274:G275),"")</f>
        <v>96</v>
      </c>
      <c r="L275" s="7">
        <f>IF(F275&lt;&gt;"",(J275/K275),"")</f>
        <v>0.28125</v>
      </c>
      <c r="M275" s="17">
        <f>IF(F275&lt;&gt;"",(E274*2),"")</f>
        <v>34</v>
      </c>
      <c r="N275" s="27">
        <f>IF(F275&lt;&gt;"",(J275/M275),"")</f>
        <v>0.7941176470588235</v>
      </c>
      <c r="O275" s="6" t="s">
        <v>122</v>
      </c>
    </row>
    <row r="276" spans="4:15" ht="12.75">
      <c r="D276" s="115"/>
      <c r="E276" s="57" t="s">
        <v>16</v>
      </c>
      <c r="F276" s="8">
        <v>9</v>
      </c>
      <c r="G276" s="8">
        <v>37</v>
      </c>
      <c r="H276" s="7">
        <f>IF(F276&lt;&gt;"",(F276/G276),"")</f>
        <v>0.24324324324324326</v>
      </c>
      <c r="I276" s="17" t="str">
        <f>IF(F276=E274,(2),"0")</f>
        <v>0</v>
      </c>
      <c r="J276" s="17">
        <f>IF(F276&lt;&gt;"",SUM(F274:F276)," ")</f>
        <v>36</v>
      </c>
      <c r="K276" s="17">
        <f>IF(F276&lt;&gt;"",SUM(G274:G276),"")</f>
        <v>133</v>
      </c>
      <c r="L276" s="7">
        <f>IF(F276&lt;&gt;"",(J276/K276),"")</f>
        <v>0.2706766917293233</v>
      </c>
      <c r="M276" s="17">
        <f>IF(F276&lt;&gt;"",(E274*3),"")</f>
        <v>51</v>
      </c>
      <c r="N276" s="27">
        <f>IF(F276&lt;&gt;"",(J276/M276),"")</f>
        <v>0.7058823529411765</v>
      </c>
      <c r="O276" s="116" t="s">
        <v>163</v>
      </c>
    </row>
    <row r="277" spans="9:15" ht="12.75">
      <c r="I277" s="16">
        <f>SUM(I274:I276)</f>
        <v>2</v>
      </c>
      <c r="M277" s="42" t="s">
        <v>16</v>
      </c>
      <c r="O277" s="116"/>
    </row>
    <row r="278" spans="4:15" ht="12.75">
      <c r="D278" s="6" t="s">
        <v>122</v>
      </c>
      <c r="E278" s="2">
        <v>17</v>
      </c>
      <c r="F278" s="8">
        <v>17</v>
      </c>
      <c r="G278" s="8">
        <v>61</v>
      </c>
      <c r="H278" s="7">
        <f>IF(F278&lt;&gt;"",(F278/G278),"")</f>
        <v>0.2786885245901639</v>
      </c>
      <c r="I278" s="17">
        <f>IF(F278=E278,(2),"0")</f>
        <v>2</v>
      </c>
      <c r="J278" s="17">
        <f>IF(F278&lt;&gt;"",(F278),"")</f>
        <v>17</v>
      </c>
      <c r="K278" s="17">
        <f>IF(F278&lt;&gt;"",(G278),"")</f>
        <v>61</v>
      </c>
      <c r="L278" s="7">
        <f>IF(F278&lt;&gt;"",(J278/K278),"")</f>
        <v>0.2786885245901639</v>
      </c>
      <c r="M278" s="17">
        <f>IF(F278&lt;&gt;"",(E278),"")</f>
        <v>17</v>
      </c>
      <c r="N278" s="27">
        <f>IF(F278&lt;&gt;"",(J278/M278),"")</f>
        <v>1</v>
      </c>
      <c r="O278" s="116" t="s">
        <v>147</v>
      </c>
    </row>
    <row r="279" spans="5:15" ht="12.75">
      <c r="E279" s="4">
        <v>0.3</v>
      </c>
      <c r="F279" s="8">
        <v>17</v>
      </c>
      <c r="G279" s="8">
        <v>43</v>
      </c>
      <c r="H279" s="7">
        <f>IF(F279&lt;&gt;"",(F279/G279),"")</f>
        <v>0.3953488372093023</v>
      </c>
      <c r="I279" s="17">
        <f>IF(F279=E278,(2),"0")</f>
        <v>2</v>
      </c>
      <c r="J279" s="17">
        <f>IF(F279&lt;&gt;"",SUM(F278:F279)," ")</f>
        <v>34</v>
      </c>
      <c r="K279" s="17">
        <f>IF(F279&lt;&gt;"",SUM(G278:G279),"")</f>
        <v>104</v>
      </c>
      <c r="L279" s="7">
        <f>IF(F279&lt;&gt;"",(J279/K279),"")</f>
        <v>0.3269230769230769</v>
      </c>
      <c r="M279" s="17">
        <f>IF(F279&lt;&gt;"",(E278*2),"")</f>
        <v>34</v>
      </c>
      <c r="N279" s="27">
        <f>IF(F279&lt;&gt;"",(J279/M279),"")</f>
        <v>1</v>
      </c>
      <c r="O279" s="116" t="s">
        <v>163</v>
      </c>
    </row>
    <row r="280" spans="4:15" ht="12.75">
      <c r="D280" s="115"/>
      <c r="E280" s="51" t="s">
        <v>16</v>
      </c>
      <c r="F280" s="8">
        <v>17</v>
      </c>
      <c r="G280" s="8">
        <v>45</v>
      </c>
      <c r="H280" s="7">
        <f>IF(F280&lt;&gt;"",(F280/G280),"")</f>
        <v>0.37777777777777777</v>
      </c>
      <c r="I280" s="17">
        <f>IF(F280=E278,(2),"0")</f>
        <v>2</v>
      </c>
      <c r="J280" s="17">
        <f>IF(F280&lt;&gt;"",SUM(F278:F280)," ")</f>
        <v>51</v>
      </c>
      <c r="K280" s="17">
        <f>IF(F280&lt;&gt;"",SUM(G278:G280),"")</f>
        <v>149</v>
      </c>
      <c r="L280" s="7">
        <f>IF(F280&lt;&gt;"",(J280/K280),"")</f>
        <v>0.3422818791946309</v>
      </c>
      <c r="M280" s="17">
        <f>IF(F280&lt;&gt;"",(E278*3),"")</f>
        <v>51</v>
      </c>
      <c r="N280" s="27">
        <f>IF(F280&lt;&gt;"",(J280/M280),"")</f>
        <v>1</v>
      </c>
      <c r="O280" s="6" t="s">
        <v>170</v>
      </c>
    </row>
    <row r="281" spans="4:13" ht="12.75">
      <c r="D281" s="115"/>
      <c r="E281" s="8" t="s">
        <v>16</v>
      </c>
      <c r="I281" s="16">
        <f>SUM(I278:I280)</f>
        <v>6</v>
      </c>
      <c r="M281" s="42" t="s">
        <v>16</v>
      </c>
    </row>
    <row r="282" spans="4:15" ht="12.75">
      <c r="D282" s="116" t="s">
        <v>163</v>
      </c>
      <c r="E282" s="8">
        <v>17</v>
      </c>
      <c r="F282" s="8">
        <v>12</v>
      </c>
      <c r="G282" s="8">
        <v>56</v>
      </c>
      <c r="H282" s="7">
        <f>IF(F282&lt;&gt;"",(F282/G282),"")</f>
        <v>0.21428571428571427</v>
      </c>
      <c r="I282" s="17" t="str">
        <f>IF(F282=E282,(2),"0")</f>
        <v>0</v>
      </c>
      <c r="J282" s="17">
        <f>IF(F282&lt;&gt;"",(F282),"")</f>
        <v>12</v>
      </c>
      <c r="K282" s="17">
        <f>IF(F282&lt;&gt;"",(G282),"")</f>
        <v>56</v>
      </c>
      <c r="L282" s="7">
        <f>IF(F282&lt;&gt;"",(J282/K282),"")</f>
        <v>0.21428571428571427</v>
      </c>
      <c r="M282" s="17">
        <f>IF(F282&lt;&gt;"",(E282),"")</f>
        <v>17</v>
      </c>
      <c r="N282" s="27">
        <f>IF(F282&lt;&gt;"",(J282/M282),"")</f>
        <v>0.7058823529411765</v>
      </c>
      <c r="O282" s="116" t="s">
        <v>147</v>
      </c>
    </row>
    <row r="283" spans="5:15" ht="12.75">
      <c r="E283" s="7">
        <v>0.3</v>
      </c>
      <c r="F283" s="8">
        <v>11</v>
      </c>
      <c r="G283" s="8">
        <v>43</v>
      </c>
      <c r="H283" s="7">
        <f>IF(F283&lt;&gt;"",(F283/G283),"")</f>
        <v>0.2558139534883721</v>
      </c>
      <c r="I283" s="17" t="str">
        <f>IF(F283=E282,(2),"0")</f>
        <v>0</v>
      </c>
      <c r="J283" s="17">
        <f>IF(F283&lt;&gt;"",SUM(F282:F283)," ")</f>
        <v>23</v>
      </c>
      <c r="K283" s="17">
        <f>IF(F283&lt;&gt;"",SUM(G282:G283),"")</f>
        <v>99</v>
      </c>
      <c r="L283" s="7">
        <f>IF(F283&lt;&gt;"",(J283/K283),"")</f>
        <v>0.23232323232323232</v>
      </c>
      <c r="M283" s="17">
        <f>IF(F283&lt;&gt;"",(E282*2),"")</f>
        <v>34</v>
      </c>
      <c r="N283" s="27">
        <f>IF(F283&lt;&gt;"",(J283/M283),"")</f>
        <v>0.6764705882352942</v>
      </c>
      <c r="O283" s="6" t="s">
        <v>122</v>
      </c>
    </row>
    <row r="284" spans="4:15" ht="12.75">
      <c r="D284" s="116"/>
      <c r="E284" s="57" t="s">
        <v>16</v>
      </c>
      <c r="F284" s="8">
        <v>17</v>
      </c>
      <c r="G284" s="8">
        <v>37</v>
      </c>
      <c r="H284" s="7">
        <f>IF(F284&lt;&gt;"",(F284/G284),"")</f>
        <v>0.4594594594594595</v>
      </c>
      <c r="I284" s="17">
        <f>IF(F284=E282,(2),"0")</f>
        <v>2</v>
      </c>
      <c r="J284" s="17">
        <f>IF(F284&lt;&gt;"",SUM(F282:F284)," ")</f>
        <v>40</v>
      </c>
      <c r="K284" s="17">
        <f>IF(F284&lt;&gt;"",SUM(G282:G284),"")</f>
        <v>136</v>
      </c>
      <c r="L284" s="7">
        <f>IF(F284&lt;&gt;"",(J284/K284),"")</f>
        <v>0.29411764705882354</v>
      </c>
      <c r="M284" s="17">
        <f>IF(F284&lt;&gt;"",(E282*3),"")</f>
        <v>51</v>
      </c>
      <c r="N284" s="27">
        <f>IF(F284&lt;&gt;"",(J284/M284),"")</f>
        <v>0.7843137254901961</v>
      </c>
      <c r="O284" s="6" t="s">
        <v>170</v>
      </c>
    </row>
    <row r="285" ht="12.75">
      <c r="I285" s="16">
        <f>SUM(I282:I284)</f>
        <v>2</v>
      </c>
    </row>
    <row r="286" spans="3:15" ht="12.75">
      <c r="C286" s="1" t="s">
        <v>40</v>
      </c>
      <c r="D286" s="6" t="s">
        <v>138</v>
      </c>
      <c r="E286" s="8">
        <v>17</v>
      </c>
      <c r="F286" s="8">
        <v>17</v>
      </c>
      <c r="G286" s="8">
        <v>50</v>
      </c>
      <c r="H286" s="7">
        <f>IF(F286&lt;&gt;"",(F286/G286),"")</f>
        <v>0.34</v>
      </c>
      <c r="I286" s="17">
        <f>IF(F286=E286,(2),"0")</f>
        <v>2</v>
      </c>
      <c r="J286" s="17">
        <f>IF(F286&lt;&gt;"",(F286),"")</f>
        <v>17</v>
      </c>
      <c r="K286" s="17">
        <f>IF(F286&lt;&gt;"",(G286),"")</f>
        <v>50</v>
      </c>
      <c r="L286" s="7">
        <f>IF(F286&lt;&gt;"",(J286/K286),"")</f>
        <v>0.34</v>
      </c>
      <c r="M286" s="17">
        <f>IF(F286&lt;&gt;"",(E286),"")</f>
        <v>17</v>
      </c>
      <c r="N286" s="27">
        <f>IF(F286&lt;&gt;"",(J286/M286),"")</f>
        <v>1</v>
      </c>
      <c r="O286" s="6" t="s">
        <v>88</v>
      </c>
    </row>
    <row r="287" spans="5:15" ht="12.75">
      <c r="E287" s="7">
        <v>0.3</v>
      </c>
      <c r="F287" s="8">
        <v>4</v>
      </c>
      <c r="G287" s="8">
        <v>27</v>
      </c>
      <c r="H287" s="7">
        <f>IF(F287&lt;&gt;"",(F287/G287),"")</f>
        <v>0.14814814814814814</v>
      </c>
      <c r="I287" s="17" t="str">
        <f>IF(F287=E286,(2),"0")</f>
        <v>0</v>
      </c>
      <c r="J287" s="17">
        <f>IF(F287&lt;&gt;"",SUM(F286:F287)," ")</f>
        <v>21</v>
      </c>
      <c r="K287" s="17">
        <f>IF(F287&lt;&gt;"",SUM(G286:G287),"")</f>
        <v>77</v>
      </c>
      <c r="L287" s="7">
        <f>IF(F287&lt;&gt;"",(J287/K287),"")</f>
        <v>0.2727272727272727</v>
      </c>
      <c r="M287" s="17">
        <f>IF(F287&lt;&gt;"",(E286*2),"")</f>
        <v>34</v>
      </c>
      <c r="N287" s="27">
        <f>IF(F287&lt;&gt;"",(J287/M287),"")</f>
        <v>0.6176470588235294</v>
      </c>
      <c r="O287" s="6" t="s">
        <v>118</v>
      </c>
    </row>
    <row r="288" spans="6:15" ht="12.75">
      <c r="F288" s="8">
        <v>17</v>
      </c>
      <c r="G288" s="8">
        <v>85</v>
      </c>
      <c r="H288" s="7">
        <f>IF(F288&lt;&gt;"",(F288/G288),"")</f>
        <v>0.2</v>
      </c>
      <c r="I288" s="17">
        <f>IF(F288=E286,(2),"0")</f>
        <v>2</v>
      </c>
      <c r="J288" s="17">
        <f>IF(F288&lt;&gt;"",SUM(F286:F288)," ")</f>
        <v>38</v>
      </c>
      <c r="K288" s="17">
        <f>IF(F288&lt;&gt;"",SUM(G286:G288),"")</f>
        <v>162</v>
      </c>
      <c r="L288" s="7">
        <f>IF(F288&lt;&gt;"",(J288/K288),"")</f>
        <v>0.2345679012345679</v>
      </c>
      <c r="M288" s="17">
        <f>IF(F288&lt;&gt;"",(E286*3),"")</f>
        <v>51</v>
      </c>
      <c r="N288" s="27">
        <f>IF(F288&lt;&gt;"",(J288/M288),"")</f>
        <v>0.7450980392156863</v>
      </c>
      <c r="O288" s="6" t="s">
        <v>137</v>
      </c>
    </row>
    <row r="289" spans="8:13" ht="12.75">
      <c r="H289" s="2" t="s">
        <v>16</v>
      </c>
      <c r="I289" s="16">
        <f>SUM(I286:I288)</f>
        <v>4</v>
      </c>
      <c r="M289" s="42" t="s">
        <v>16</v>
      </c>
    </row>
    <row r="290" spans="4:15" ht="12.75">
      <c r="D290" s="6" t="s">
        <v>88</v>
      </c>
      <c r="E290" s="8">
        <v>25</v>
      </c>
      <c r="F290" s="8">
        <v>25</v>
      </c>
      <c r="G290" s="8">
        <v>46</v>
      </c>
      <c r="H290" s="7">
        <f>IF(F290&lt;&gt;"",(F290/G290),"")</f>
        <v>0.5434782608695652</v>
      </c>
      <c r="I290" s="17">
        <f>IF(F290=E290,(2),"0")</f>
        <v>2</v>
      </c>
      <c r="J290" s="17">
        <f>IF(F290&lt;&gt;"",(F290),"")</f>
        <v>25</v>
      </c>
      <c r="K290" s="17">
        <f>IF(F290&lt;&gt;"",(G290),"")</f>
        <v>46</v>
      </c>
      <c r="L290" s="7">
        <f>IF(F290&lt;&gt;"",(J290/K290),"")</f>
        <v>0.5434782608695652</v>
      </c>
      <c r="M290" s="17">
        <f>IF(F290&lt;&gt;"",(E290),"")</f>
        <v>25</v>
      </c>
      <c r="N290" s="27">
        <f>IF(F290&lt;&gt;"",(J290/M290),"")</f>
        <v>1</v>
      </c>
      <c r="O290" s="6" t="s">
        <v>137</v>
      </c>
    </row>
    <row r="291" spans="5:15" ht="12.75">
      <c r="E291" s="7">
        <v>0.45</v>
      </c>
      <c r="F291" s="8">
        <v>15</v>
      </c>
      <c r="G291" s="8">
        <v>50</v>
      </c>
      <c r="H291" s="7">
        <f>IF(F291&lt;&gt;"",(F291/G291),"")</f>
        <v>0.3</v>
      </c>
      <c r="I291" s="17" t="str">
        <f>IF(F291=E290,(2),"0")</f>
        <v>0</v>
      </c>
      <c r="J291" s="17">
        <f>IF(F291&lt;&gt;"",SUM(F290:F291)," ")</f>
        <v>40</v>
      </c>
      <c r="K291" s="17">
        <f>IF(F291&lt;&gt;"",SUM(G290:G291),"")</f>
        <v>96</v>
      </c>
      <c r="L291" s="7">
        <f>IF(F291&lt;&gt;"",(J291/K291),"")</f>
        <v>0.4166666666666667</v>
      </c>
      <c r="M291" s="17">
        <f>IF(F291&lt;&gt;"",(E290*2),"")</f>
        <v>50</v>
      </c>
      <c r="N291" s="27">
        <f>IF(F291&lt;&gt;"",(J291/M291),"")</f>
        <v>0.8</v>
      </c>
      <c r="O291" s="6" t="s">
        <v>138</v>
      </c>
    </row>
    <row r="292" spans="6:15" ht="12.75">
      <c r="F292" s="8">
        <v>25</v>
      </c>
      <c r="G292" s="8">
        <v>58</v>
      </c>
      <c r="H292" s="7">
        <f>IF(F292&lt;&gt;"",(F292/G292),"")</f>
        <v>0.43103448275862066</v>
      </c>
      <c r="I292" s="17">
        <f>IF(F292=E290,(2),"0")</f>
        <v>2</v>
      </c>
      <c r="J292" s="17">
        <f>IF(F292&lt;&gt;"",SUM(F290:F292)," ")</f>
        <v>65</v>
      </c>
      <c r="K292" s="17">
        <f>IF(F292&lt;&gt;"",SUM(G290:G292),"")</f>
        <v>154</v>
      </c>
      <c r="L292" s="7">
        <f>IF(F292&lt;&gt;"",(J292/K292),"")</f>
        <v>0.42207792207792205</v>
      </c>
      <c r="M292" s="17">
        <f>IF(F292&lt;&gt;"",(E290*3),"")</f>
        <v>75</v>
      </c>
      <c r="N292" s="27">
        <f>IF(F292&lt;&gt;"",(J292/M292),"")</f>
        <v>0.8666666666666667</v>
      </c>
      <c r="O292" s="6" t="s">
        <v>118</v>
      </c>
    </row>
    <row r="293" spans="9:13" ht="12.75">
      <c r="I293" s="16">
        <f>SUM(I290:I292)</f>
        <v>4</v>
      </c>
      <c r="M293" s="42" t="s">
        <v>16</v>
      </c>
    </row>
    <row r="294" spans="4:15" ht="12.75">
      <c r="D294" s="6" t="s">
        <v>118</v>
      </c>
      <c r="E294" s="8">
        <v>15</v>
      </c>
      <c r="F294" s="8">
        <v>15</v>
      </c>
      <c r="G294" s="8">
        <v>42</v>
      </c>
      <c r="H294" s="7">
        <f>IF(F294&lt;&gt;"",(F294/G294),"")</f>
        <v>0.35714285714285715</v>
      </c>
      <c r="I294" s="17">
        <f>IF(F294=E294,(2),"0")</f>
        <v>2</v>
      </c>
      <c r="J294" s="17">
        <f>IF(F294&lt;&gt;"",(F294),"")</f>
        <v>15</v>
      </c>
      <c r="K294" s="17">
        <f>IF(F294&lt;&gt;"",(G294),"")</f>
        <v>42</v>
      </c>
      <c r="L294" s="7">
        <f>IF(F294&lt;&gt;"",(J294/K294),"")</f>
        <v>0.35714285714285715</v>
      </c>
      <c r="M294" s="17">
        <f>IF(F294&lt;&gt;"",(E294),"")</f>
        <v>15</v>
      </c>
      <c r="N294" s="27">
        <f>IF(F294&lt;&gt;"",(J294/M294),"")</f>
        <v>1</v>
      </c>
      <c r="O294" s="6" t="s">
        <v>137</v>
      </c>
    </row>
    <row r="295" spans="5:15" ht="12.75">
      <c r="E295" s="7">
        <v>0.25</v>
      </c>
      <c r="F295" s="8">
        <v>12</v>
      </c>
      <c r="G295" s="8">
        <v>58</v>
      </c>
      <c r="H295" s="7">
        <f>IF(F295&lt;&gt;"",(F295/G295),"")</f>
        <v>0.20689655172413793</v>
      </c>
      <c r="I295" s="17" t="str">
        <f>IF(F295=E294,(2),"0")</f>
        <v>0</v>
      </c>
      <c r="J295" s="17">
        <f>IF(F295&lt;&gt;"",SUM(F294:F295)," ")</f>
        <v>27</v>
      </c>
      <c r="K295" s="17">
        <f>IF(F295&lt;&gt;"",SUM(G294:G295),"")</f>
        <v>100</v>
      </c>
      <c r="L295" s="7">
        <f>IF(F295&lt;&gt;"",(J295/K295),"")</f>
        <v>0.27</v>
      </c>
      <c r="M295" s="17">
        <f>IF(F295&lt;&gt;"",(E294*2),"")</f>
        <v>30</v>
      </c>
      <c r="N295" s="27">
        <f>IF(F295&lt;&gt;"",(J295/M295),"")</f>
        <v>0.9</v>
      </c>
      <c r="O295" s="6" t="s">
        <v>88</v>
      </c>
    </row>
    <row r="296" spans="6:15" ht="12.75">
      <c r="F296" s="8">
        <v>15</v>
      </c>
      <c r="G296" s="8">
        <v>27</v>
      </c>
      <c r="H296" s="7">
        <f>IF(F296&lt;&gt;"",(F296/G296),"")</f>
        <v>0.5555555555555556</v>
      </c>
      <c r="I296" s="17">
        <f>IF(F296=E294,(2),"0")</f>
        <v>2</v>
      </c>
      <c r="J296" s="17">
        <f>IF(F296&lt;&gt;"",SUM(F294:F296)," ")</f>
        <v>42</v>
      </c>
      <c r="K296" s="17">
        <f>IF(F296&lt;&gt;"",SUM(G294:G296),"")</f>
        <v>127</v>
      </c>
      <c r="L296" s="7">
        <f>IF(F296&lt;&gt;"",(J296/K296),"")</f>
        <v>0.33070866141732286</v>
      </c>
      <c r="M296" s="17">
        <f>IF(F296&lt;&gt;"",(E294*3),"")</f>
        <v>45</v>
      </c>
      <c r="N296" s="27">
        <f>IF(F296&lt;&gt;"",(J296/M296),"")</f>
        <v>0.9333333333333333</v>
      </c>
      <c r="O296" s="6" t="s">
        <v>138</v>
      </c>
    </row>
    <row r="297" spans="9:15" ht="12.75">
      <c r="I297" s="16">
        <f>SUM(I294:I296)</f>
        <v>4</v>
      </c>
      <c r="M297" s="42" t="s">
        <v>16</v>
      </c>
      <c r="O297" s="114"/>
    </row>
    <row r="298" spans="4:15" ht="12.75">
      <c r="D298" s="6" t="s">
        <v>137</v>
      </c>
      <c r="E298" s="2">
        <v>22</v>
      </c>
      <c r="F298" s="8">
        <v>11</v>
      </c>
      <c r="G298" s="8">
        <v>46</v>
      </c>
      <c r="H298" s="7">
        <f>IF(F298&lt;&gt;"",(F298/G298),"")</f>
        <v>0.2391304347826087</v>
      </c>
      <c r="I298" s="17" t="str">
        <f>IF(F298=E298,(2),"0")</f>
        <v>0</v>
      </c>
      <c r="J298" s="17">
        <f>IF(F298&lt;&gt;"",(F298),"")</f>
        <v>11</v>
      </c>
      <c r="K298" s="17">
        <f>IF(F298&lt;&gt;"",(G298),"")</f>
        <v>46</v>
      </c>
      <c r="L298" s="7">
        <f>IF(F298&lt;&gt;"",(J298/K298),"")</f>
        <v>0.2391304347826087</v>
      </c>
      <c r="M298" s="17">
        <f>IF(F298&lt;&gt;"",(E298),"")</f>
        <v>22</v>
      </c>
      <c r="N298" s="27">
        <f>IF(F298&lt;&gt;"",(J298/M298),"")</f>
        <v>0.5</v>
      </c>
      <c r="O298" s="6" t="s">
        <v>88</v>
      </c>
    </row>
    <row r="299" spans="5:15" ht="12.75">
      <c r="E299" s="2">
        <v>0.4</v>
      </c>
      <c r="F299" s="8">
        <v>17</v>
      </c>
      <c r="G299" s="8">
        <v>42</v>
      </c>
      <c r="H299" s="7">
        <f>IF(F299&lt;&gt;"",(F299/G299),"")</f>
        <v>0.40476190476190477</v>
      </c>
      <c r="I299" s="17" t="str">
        <f>IF(F299=E298,(2),"0")</f>
        <v>0</v>
      </c>
      <c r="J299" s="17">
        <f>IF(F299&lt;&gt;"",SUM(F298:F299)," ")</f>
        <v>28</v>
      </c>
      <c r="K299" s="17">
        <f>IF(F299&lt;&gt;"",SUM(G298:G299),"")</f>
        <v>88</v>
      </c>
      <c r="L299" s="7">
        <f>IF(F299&lt;&gt;"",(J299/K299),"")</f>
        <v>0.3181818181818182</v>
      </c>
      <c r="M299" s="17">
        <f>IF(F299&lt;&gt;"",(E298*2),"")</f>
        <v>44</v>
      </c>
      <c r="N299" s="27">
        <f>IF(F299&lt;&gt;"",(J299/M299),"")</f>
        <v>0.6363636363636364</v>
      </c>
      <c r="O299" s="6" t="s">
        <v>118</v>
      </c>
    </row>
    <row r="300" spans="5:15" ht="12.75">
      <c r="E300" s="51" t="s">
        <v>16</v>
      </c>
      <c r="F300" s="8">
        <v>21</v>
      </c>
      <c r="G300" s="8">
        <v>85</v>
      </c>
      <c r="H300" s="7">
        <f>IF(F300&lt;&gt;"",(F300/G300),"")</f>
        <v>0.24705882352941178</v>
      </c>
      <c r="I300" s="17" t="str">
        <f>IF(F300=E298,(2),"0")</f>
        <v>0</v>
      </c>
      <c r="J300" s="17">
        <f>IF(F300&lt;&gt;"",SUM(F298:F300)," ")</f>
        <v>49</v>
      </c>
      <c r="K300" s="17">
        <f>IF(F300&lt;&gt;"",SUM(G298:G300),"")</f>
        <v>173</v>
      </c>
      <c r="L300" s="7">
        <f>IF(F300&lt;&gt;"",(J300/K300),"")</f>
        <v>0.2832369942196532</v>
      </c>
      <c r="M300" s="17">
        <f>IF(F300&lt;&gt;"",(E298*3),"")</f>
        <v>66</v>
      </c>
      <c r="N300" s="27">
        <f>IF(F300&lt;&gt;"",(J300/M300),"")</f>
        <v>0.7424242424242424</v>
      </c>
      <c r="O300" s="6" t="s">
        <v>138</v>
      </c>
    </row>
    <row r="301" ht="12.75">
      <c r="I301" s="16">
        <f>SUM(I298:I300)</f>
        <v>0</v>
      </c>
    </row>
    <row r="302" spans="3:15" ht="12.75">
      <c r="C302" s="1" t="s">
        <v>42</v>
      </c>
      <c r="D302" s="6" t="s">
        <v>125</v>
      </c>
      <c r="E302" s="2">
        <v>20</v>
      </c>
      <c r="F302" s="8">
        <v>19</v>
      </c>
      <c r="G302" s="8">
        <v>51</v>
      </c>
      <c r="H302" s="7">
        <f>IF(F302&lt;&gt;"",(F302/G302),"")</f>
        <v>0.37254901960784315</v>
      </c>
      <c r="I302" s="17" t="str">
        <f>IF(F302=E302,(2),"0")</f>
        <v>0</v>
      </c>
      <c r="J302" s="17">
        <f>IF(F302&lt;&gt;"",(F302),"")</f>
        <v>19</v>
      </c>
      <c r="K302" s="17">
        <f>IF(F302&lt;&gt;"",(G302),"")</f>
        <v>51</v>
      </c>
      <c r="L302" s="7">
        <f>IF(F302&lt;&gt;"",(J302/K302),"")</f>
        <v>0.37254901960784315</v>
      </c>
      <c r="M302" s="17">
        <f>IF(F302&lt;&gt;"",(E302),"")</f>
        <v>20</v>
      </c>
      <c r="N302" s="27">
        <f>IF(F302&lt;&gt;"",(J302/M302),"")</f>
        <v>0.95</v>
      </c>
      <c r="O302" s="6" t="s">
        <v>136</v>
      </c>
    </row>
    <row r="303" spans="5:15" ht="12.75">
      <c r="E303" s="4">
        <v>0.35</v>
      </c>
      <c r="F303" s="8">
        <v>17</v>
      </c>
      <c r="G303" s="8">
        <v>70</v>
      </c>
      <c r="H303" s="7">
        <f>IF(F303&lt;&gt;"",(F303/G303),"")</f>
        <v>0.24285714285714285</v>
      </c>
      <c r="I303" s="17" t="str">
        <f>IF(F303=E302,(2),"0")</f>
        <v>0</v>
      </c>
      <c r="J303" s="17">
        <f>IF(F303&lt;&gt;"",SUM(F302:F303)," ")</f>
        <v>36</v>
      </c>
      <c r="K303" s="17">
        <f>IF(F303&lt;&gt;"",SUM(G302:G303),"")</f>
        <v>121</v>
      </c>
      <c r="L303" s="7">
        <f>IF(F303&lt;&gt;"",(J303/K303),"")</f>
        <v>0.2975206611570248</v>
      </c>
      <c r="M303" s="17">
        <f>IF(F303&lt;&gt;"",(E302*2),"")</f>
        <v>40</v>
      </c>
      <c r="N303" s="27">
        <f>IF(F303&lt;&gt;"",(J303/M303),"")</f>
        <v>0.9</v>
      </c>
      <c r="O303" s="115" t="s">
        <v>81</v>
      </c>
    </row>
    <row r="304" spans="4:15" ht="12.75">
      <c r="D304" s="115"/>
      <c r="E304" s="10" t="s">
        <v>16</v>
      </c>
      <c r="F304" s="8">
        <v>16</v>
      </c>
      <c r="G304" s="8">
        <v>59</v>
      </c>
      <c r="H304" s="7">
        <f>IF(F304&lt;&gt;"",(F304/G304),"")</f>
        <v>0.2711864406779661</v>
      </c>
      <c r="I304" s="17" t="str">
        <f>IF(F304=E302,(2),"0")</f>
        <v>0</v>
      </c>
      <c r="J304" s="17">
        <f>IF(F304&lt;&gt;"",SUM(F302:F304)," ")</f>
        <v>52</v>
      </c>
      <c r="K304" s="17">
        <f>IF(F304&lt;&gt;"",SUM(G302:G304),"")</f>
        <v>180</v>
      </c>
      <c r="L304" s="7">
        <f>IF(F304&lt;&gt;"",(J304/K304),"")</f>
        <v>0.28888888888888886</v>
      </c>
      <c r="M304" s="17">
        <f>IF(F304&lt;&gt;"",(E302*3),"")</f>
        <v>60</v>
      </c>
      <c r="N304" s="27">
        <f>IF(F304&lt;&gt;"",(J304/M304),"")</f>
        <v>0.8666666666666667</v>
      </c>
      <c r="O304" s="114" t="s">
        <v>166</v>
      </c>
    </row>
    <row r="305" spans="4:15" ht="12.75">
      <c r="D305" s="115"/>
      <c r="H305" s="2" t="s">
        <v>16</v>
      </c>
      <c r="I305" s="16">
        <f>SUM(I302:I304)</f>
        <v>0</v>
      </c>
      <c r="M305" s="42" t="s">
        <v>16</v>
      </c>
      <c r="O305" s="116"/>
    </row>
    <row r="306" spans="4:18" ht="12.75">
      <c r="D306" s="114" t="s">
        <v>166</v>
      </c>
      <c r="E306" s="8">
        <v>22</v>
      </c>
      <c r="F306" s="8">
        <v>22</v>
      </c>
      <c r="G306" s="8">
        <v>59</v>
      </c>
      <c r="H306" s="7">
        <f>IF(F306&lt;&gt;"",(F306/G306),"")</f>
        <v>0.3728813559322034</v>
      </c>
      <c r="I306" s="17">
        <f>IF(F306=E306,(2),"0")</f>
        <v>2</v>
      </c>
      <c r="J306" s="17">
        <f>IF(F306&lt;&gt;"",(F306),"")</f>
        <v>22</v>
      </c>
      <c r="K306" s="17">
        <f>IF(F306&lt;&gt;"",(G306),"")</f>
        <v>59</v>
      </c>
      <c r="L306" s="7">
        <f>IF(F306&lt;&gt;"",(J306/K306),"")</f>
        <v>0.3728813559322034</v>
      </c>
      <c r="M306" s="17">
        <f>IF(F306&lt;&gt;"",(E306),"")</f>
        <v>22</v>
      </c>
      <c r="N306" s="27">
        <f>IF(F306&lt;&gt;"",(J306/M306),"")</f>
        <v>1</v>
      </c>
      <c r="O306" s="6" t="s">
        <v>125</v>
      </c>
      <c r="R306" s="2" t="s">
        <v>16</v>
      </c>
    </row>
    <row r="307" spans="5:15" ht="12.75">
      <c r="E307" s="7">
        <v>0.4</v>
      </c>
      <c r="F307" s="8">
        <v>20</v>
      </c>
      <c r="G307" s="8">
        <v>57</v>
      </c>
      <c r="H307" s="7">
        <f>IF(F307&lt;&gt;"",(F307/G307),"")</f>
        <v>0.3508771929824561</v>
      </c>
      <c r="I307" s="17" t="str">
        <f>IF(F307=E306,(2),"0")</f>
        <v>0</v>
      </c>
      <c r="J307" s="17">
        <f>IF(F307&lt;&gt;"",SUM(F306:F307)," ")</f>
        <v>42</v>
      </c>
      <c r="K307" s="17">
        <f>IF(F307&lt;&gt;"",SUM(G306:G307),"")</f>
        <v>116</v>
      </c>
      <c r="L307" s="7">
        <f>IF(F307&lt;&gt;"",(J307/K307),"")</f>
        <v>0.3620689655172414</v>
      </c>
      <c r="M307" s="17">
        <f>IF(F307&lt;&gt;"",(E306*2),"")</f>
        <v>44</v>
      </c>
      <c r="N307" s="27">
        <f>IF(F307&lt;&gt;"",(J307/M307),"")</f>
        <v>0.9545454545454546</v>
      </c>
      <c r="O307" s="6" t="s">
        <v>136</v>
      </c>
    </row>
    <row r="308" spans="6:15" ht="12.75">
      <c r="F308" s="8">
        <v>22</v>
      </c>
      <c r="G308" s="8">
        <v>63</v>
      </c>
      <c r="H308" s="7">
        <f>IF(F308&lt;&gt;"",(F308/G308),"")</f>
        <v>0.3492063492063492</v>
      </c>
      <c r="I308" s="17">
        <f>IF(F308=E306,(2),"0")</f>
        <v>2</v>
      </c>
      <c r="J308" s="17">
        <f>IF(F308&lt;&gt;"",SUM(F306:F308)," ")</f>
        <v>64</v>
      </c>
      <c r="K308" s="17">
        <f>IF(F308&lt;&gt;"",SUM(G306:G308),"")</f>
        <v>179</v>
      </c>
      <c r="L308" s="7">
        <f>IF(F308&lt;&gt;"",(J308/K308),"")</f>
        <v>0.3575418994413408</v>
      </c>
      <c r="M308" s="17">
        <f>IF(F308&lt;&gt;"",(E306*3),"")</f>
        <v>66</v>
      </c>
      <c r="N308" s="27">
        <f>IF(F308&lt;&gt;"",(J308/M308),"")</f>
        <v>0.9696969696969697</v>
      </c>
      <c r="O308" s="115" t="s">
        <v>81</v>
      </c>
    </row>
    <row r="309" spans="9:15" ht="12.75">
      <c r="I309" s="16">
        <f>SUM(I306:I308)</f>
        <v>4</v>
      </c>
      <c r="M309" s="42" t="s">
        <v>16</v>
      </c>
      <c r="O309" s="115"/>
    </row>
    <row r="310" spans="4:15" ht="12.75">
      <c r="D310" s="115" t="s">
        <v>81</v>
      </c>
      <c r="E310" s="8">
        <v>25</v>
      </c>
      <c r="F310" s="8">
        <v>25</v>
      </c>
      <c r="G310" s="8">
        <v>70</v>
      </c>
      <c r="H310" s="7">
        <f>IF(F310&lt;&gt;"",(F310/G310),"")</f>
        <v>0.35714285714285715</v>
      </c>
      <c r="I310" s="17">
        <f>IF(F310=E310,(2),"0")</f>
        <v>2</v>
      </c>
      <c r="J310" s="17">
        <f>IF(F310&lt;&gt;"",(F310),"")</f>
        <v>25</v>
      </c>
      <c r="K310" s="17">
        <f>IF(F310&lt;&gt;"",(G310),"")</f>
        <v>70</v>
      </c>
      <c r="L310" s="7">
        <f>IF(F310&lt;&gt;"",(J310/K310),"")</f>
        <v>0.35714285714285715</v>
      </c>
      <c r="M310" s="17">
        <f>IF(F310&lt;&gt;"",(E310),"")</f>
        <v>25</v>
      </c>
      <c r="N310" s="27">
        <f>IF(F310&lt;&gt;"",(J310/M310),"")</f>
        <v>1</v>
      </c>
      <c r="O310" s="6" t="s">
        <v>125</v>
      </c>
    </row>
    <row r="311" spans="5:15" ht="12.75">
      <c r="E311" s="7">
        <v>0.45</v>
      </c>
      <c r="F311" s="8">
        <v>22</v>
      </c>
      <c r="G311" s="8">
        <v>63</v>
      </c>
      <c r="H311" s="7">
        <f>IF(F311&lt;&gt;"",(F311/G311),"")</f>
        <v>0.3492063492063492</v>
      </c>
      <c r="I311" s="17" t="str">
        <f>IF(F311=E310,(2),"0")</f>
        <v>0</v>
      </c>
      <c r="J311" s="17">
        <f>IF(F311&lt;&gt;"",SUM(F310:F311)," ")</f>
        <v>47</v>
      </c>
      <c r="K311" s="17">
        <f>IF(F311&lt;&gt;"",SUM(G310:G311),"")</f>
        <v>133</v>
      </c>
      <c r="L311" s="7">
        <f>IF(F311&lt;&gt;"",(J311/K311),"")</f>
        <v>0.3533834586466165</v>
      </c>
      <c r="M311" s="17">
        <f>IF(F311&lt;&gt;"",(E310*2),"")</f>
        <v>50</v>
      </c>
      <c r="N311" s="27">
        <f>IF(F311&lt;&gt;"",(J311/M311),"")</f>
        <v>0.94</v>
      </c>
      <c r="O311" s="114" t="s">
        <v>166</v>
      </c>
    </row>
    <row r="312" spans="6:15" ht="12.75">
      <c r="F312" s="8">
        <v>25</v>
      </c>
      <c r="G312" s="8">
        <v>37</v>
      </c>
      <c r="H312" s="7">
        <f>IF(F312&lt;&gt;"",(F312/G312),"")</f>
        <v>0.6756756756756757</v>
      </c>
      <c r="I312" s="17">
        <f>IF(F312=E310,(2),"0")</f>
        <v>2</v>
      </c>
      <c r="J312" s="17">
        <f>IF(F312&lt;&gt;"",SUM(F310:F312)," ")</f>
        <v>72</v>
      </c>
      <c r="K312" s="17">
        <f>IF(F312&lt;&gt;"",SUM(G310:G312),"")</f>
        <v>170</v>
      </c>
      <c r="L312" s="7">
        <f>IF(F312&lt;&gt;"",(J312/K312),"")</f>
        <v>0.4235294117647059</v>
      </c>
      <c r="M312" s="17">
        <f>IF(F312&lt;&gt;"",(E310*3),"")</f>
        <v>75</v>
      </c>
      <c r="N312" s="27">
        <f>IF(F312&lt;&gt;"",(J312/M312),"")</f>
        <v>0.96</v>
      </c>
      <c r="O312" s="6" t="s">
        <v>136</v>
      </c>
    </row>
    <row r="313" spans="9:13" ht="12.75">
      <c r="I313" s="16">
        <f>SUM(I310:I312)</f>
        <v>4</v>
      </c>
      <c r="M313" s="42" t="s">
        <v>16</v>
      </c>
    </row>
    <row r="314" spans="4:15" ht="12.75">
      <c r="D314" s="6" t="s">
        <v>136</v>
      </c>
      <c r="E314" s="2">
        <v>17</v>
      </c>
      <c r="F314" s="8">
        <v>17</v>
      </c>
      <c r="G314" s="8">
        <v>51</v>
      </c>
      <c r="H314" s="7">
        <f>IF(F314&lt;&gt;"",(F314/G314),"")</f>
        <v>0.3333333333333333</v>
      </c>
      <c r="I314" s="17">
        <f>IF(F314=E314,(2),"0")</f>
        <v>2</v>
      </c>
      <c r="J314" s="17">
        <f>IF(F314&lt;&gt;"",(F314),"")</f>
        <v>17</v>
      </c>
      <c r="K314" s="17">
        <f>IF(F314&lt;&gt;"",(G314),"")</f>
        <v>51</v>
      </c>
      <c r="L314" s="7">
        <f>IF(F314&lt;&gt;"",(J314/K314),"")</f>
        <v>0.3333333333333333</v>
      </c>
      <c r="M314" s="17">
        <f>IF(F314&lt;&gt;"",(E314),"")</f>
        <v>17</v>
      </c>
      <c r="N314" s="27">
        <f>IF(F314&lt;&gt;"",(J314/M314),"")</f>
        <v>1</v>
      </c>
      <c r="O314" s="6" t="s">
        <v>125</v>
      </c>
    </row>
    <row r="315" spans="5:15" ht="12.75">
      <c r="E315" s="4">
        <v>0.3</v>
      </c>
      <c r="F315" s="8">
        <v>17</v>
      </c>
      <c r="G315" s="8">
        <v>57</v>
      </c>
      <c r="H315" s="7">
        <f>IF(F315&lt;&gt;"",(F315/G315),"")</f>
        <v>0.2982456140350877</v>
      </c>
      <c r="I315" s="17">
        <f>IF(F315=E314,(2),"0")</f>
        <v>2</v>
      </c>
      <c r="J315" s="17">
        <f>IF(F315&lt;&gt;"",SUM(F314:F315)," ")</f>
        <v>34</v>
      </c>
      <c r="K315" s="17">
        <f>IF(F315&lt;&gt;"",SUM(G314:G315),"")</f>
        <v>108</v>
      </c>
      <c r="L315" s="7">
        <f>IF(F315&lt;&gt;"",(J315/K315),"")</f>
        <v>0.3148148148148148</v>
      </c>
      <c r="M315" s="17">
        <f>IF(F315&lt;&gt;"",(E314*2),"")</f>
        <v>34</v>
      </c>
      <c r="N315" s="27">
        <f>IF(F315&lt;&gt;"",(J315/M315),"")</f>
        <v>1</v>
      </c>
      <c r="O315" s="114" t="s">
        <v>166</v>
      </c>
    </row>
    <row r="316" spans="5:15" ht="12.75">
      <c r="E316" s="57" t="s">
        <v>16</v>
      </c>
      <c r="F316" s="8">
        <v>9</v>
      </c>
      <c r="G316" s="8">
        <v>32</v>
      </c>
      <c r="H316" s="7">
        <f>IF(F316&lt;&gt;"",(F316/G316),"")</f>
        <v>0.28125</v>
      </c>
      <c r="I316" s="17" t="str">
        <f>IF(F316=E314,(2),"0")</f>
        <v>0</v>
      </c>
      <c r="J316" s="17">
        <f>IF(F316&lt;&gt;"",SUM(F314:F316)," ")</f>
        <v>43</v>
      </c>
      <c r="K316" s="17">
        <f>IF(F316&lt;&gt;"",SUM(G314:G316),"")</f>
        <v>140</v>
      </c>
      <c r="L316" s="7">
        <f>IF(F316&lt;&gt;"",(J316/K316),"")</f>
        <v>0.30714285714285716</v>
      </c>
      <c r="M316" s="17">
        <f>IF(F316&lt;&gt;"",(E314*3),"")</f>
        <v>51</v>
      </c>
      <c r="N316" s="27">
        <f>IF(F316&lt;&gt;"",(J316/M316),"")</f>
        <v>0.8431372549019608</v>
      </c>
      <c r="O316" s="115" t="s">
        <v>81</v>
      </c>
    </row>
    <row r="317" spans="9:15" ht="12.75">
      <c r="I317" s="16">
        <f>SUM(I314:I316)</f>
        <v>4</v>
      </c>
      <c r="O317" s="115"/>
    </row>
    <row r="318" spans="3:15" ht="12.75" hidden="1">
      <c r="C318" s="1" t="s">
        <v>43</v>
      </c>
      <c r="D318" s="116"/>
      <c r="E318" s="8">
        <v>22</v>
      </c>
      <c r="F318" s="8"/>
      <c r="G318" s="8"/>
      <c r="H318" s="7">
        <f>IF(F318&lt;&gt;"",(F318/G318),"")</f>
      </c>
      <c r="I318" s="17" t="str">
        <f>IF(F318=E318,(2),"0")</f>
        <v>0</v>
      </c>
      <c r="J318" s="17">
        <f>IF(F318&lt;&gt;"",(F318),"")</f>
      </c>
      <c r="K318" s="17">
        <f>IF(F318&lt;&gt;"",(G318),"")</f>
      </c>
      <c r="L318" s="7">
        <f>IF(F318&lt;&gt;"",(J318/K318),"")</f>
      </c>
      <c r="M318" s="17">
        <f>IF(F318&lt;&gt;"",(E318),"")</f>
      </c>
      <c r="N318" s="27">
        <f>IF(F318&lt;&gt;"",(J318/M318),"")</f>
      </c>
      <c r="O318" s="116"/>
    </row>
    <row r="319" spans="5:14" ht="12.75" hidden="1">
      <c r="E319" s="7">
        <v>0.4</v>
      </c>
      <c r="F319" s="8"/>
      <c r="G319" s="8"/>
      <c r="H319" s="7">
        <f>IF(F319&lt;&gt;"",(F319/G319),"")</f>
      </c>
      <c r="I319" s="17" t="str">
        <f>IF(F319=E318,(2),"0")</f>
        <v>0</v>
      </c>
      <c r="J319" s="17" t="str">
        <f>IF(F319&lt;&gt;"",SUM(F318:F319)," ")</f>
        <v> </v>
      </c>
      <c r="K319" s="17">
        <f>IF(F319&lt;&gt;"",SUM(G318:G319),"")</f>
      </c>
      <c r="L319" s="7">
        <f>IF(F319&lt;&gt;"",(J319/K319),"")</f>
      </c>
      <c r="M319" s="17">
        <f>IF(F319&lt;&gt;"",(E318*2),"")</f>
      </c>
      <c r="N319" s="27">
        <f>IF(F319&lt;&gt;"",(J319/M319),"")</f>
      </c>
    </row>
    <row r="320" spans="4:15" ht="12.75" hidden="1">
      <c r="D320" s="115"/>
      <c r="E320" s="10" t="s">
        <v>16</v>
      </c>
      <c r="F320" s="8"/>
      <c r="G320" s="8"/>
      <c r="H320" s="7">
        <f>IF(F320&lt;&gt;"",(F320/G320),"")</f>
      </c>
      <c r="I320" s="17" t="str">
        <f>IF(F320=E318,(2),"0")</f>
        <v>0</v>
      </c>
      <c r="J320" s="17" t="str">
        <f>IF(F320&lt;&gt;"",SUM(F318:F320)," ")</f>
        <v> </v>
      </c>
      <c r="K320" s="17">
        <f>IF(F320&lt;&gt;"",SUM(G318:G320),"")</f>
      </c>
      <c r="L320" s="7">
        <f>IF(F320&lt;&gt;"",(J320/K320),"")</f>
      </c>
      <c r="M320" s="17">
        <f>IF(F320&lt;&gt;"",(E318*3),"")</f>
      </c>
      <c r="N320" s="27">
        <f>IF(F320&lt;&gt;"",(J320/M320),"")</f>
      </c>
      <c r="O320" s="115"/>
    </row>
    <row r="321" spans="4:15" ht="12.75" hidden="1">
      <c r="D321" s="115"/>
      <c r="E321" s="2" t="s">
        <v>16</v>
      </c>
      <c r="H321" s="2" t="s">
        <v>16</v>
      </c>
      <c r="I321" s="16">
        <f>SUM(I318:I320)</f>
        <v>0</v>
      </c>
      <c r="M321" s="42" t="s">
        <v>16</v>
      </c>
      <c r="O321" s="116"/>
    </row>
    <row r="322" spans="4:15" ht="12.75" hidden="1">
      <c r="D322" s="115"/>
      <c r="E322" s="8">
        <v>27</v>
      </c>
      <c r="F322" s="8"/>
      <c r="G322" s="8"/>
      <c r="H322" s="7">
        <f>IF(F322&lt;&gt;"",(F322/G322),"")</f>
      </c>
      <c r="I322" s="17" t="str">
        <f>IF(F322=E322,(2),"0")</f>
        <v>0</v>
      </c>
      <c r="J322" s="17">
        <f>IF(F322&lt;&gt;"",(F322),"")</f>
      </c>
      <c r="K322" s="17">
        <f>IF(F322&lt;&gt;"",(G322),"")</f>
      </c>
      <c r="L322" s="7">
        <f>IF(F322&lt;&gt;"",(J322/K322),"")</f>
      </c>
      <c r="M322" s="17">
        <f>IF(F322&lt;&gt;"",(E322),"")</f>
      </c>
      <c r="N322" s="27">
        <f>IF(F322&lt;&gt;"",(J322/M322),"")</f>
      </c>
      <c r="O322" s="116"/>
    </row>
    <row r="323" spans="5:15" ht="12.75" hidden="1">
      <c r="E323" s="7">
        <v>0.5</v>
      </c>
      <c r="F323" s="8"/>
      <c r="G323" s="8"/>
      <c r="H323" s="7">
        <f>IF(F323&lt;&gt;"",(F323/G323),"")</f>
      </c>
      <c r="I323" s="17" t="str">
        <f>IF(F323=E322,(2),"0")</f>
        <v>0</v>
      </c>
      <c r="J323" s="17" t="str">
        <f>IF(F323&lt;&gt;"",SUM(F322:F323)," ")</f>
        <v> </v>
      </c>
      <c r="K323" s="17">
        <f>IF(F323&lt;&gt;"",SUM(G322:G323),"")</f>
      </c>
      <c r="L323" s="7">
        <f>IF(F323&lt;&gt;"",(J323/K323),"")</f>
      </c>
      <c r="M323" s="17">
        <f>IF(F323&lt;&gt;"",(E322*2),"")</f>
      </c>
      <c r="N323" s="27">
        <f>IF(F323&lt;&gt;"",(J323/M323),"")</f>
      </c>
      <c r="O323" s="116"/>
    </row>
    <row r="324" spans="6:14" ht="12.75" hidden="1">
      <c r="F324" s="8"/>
      <c r="G324" s="8"/>
      <c r="H324" s="7">
        <f>IF(F324&lt;&gt;"",(F324/G324),"")</f>
      </c>
      <c r="I324" s="17" t="str">
        <f>IF(F324=E322,(2),"0")</f>
        <v>0</v>
      </c>
      <c r="J324" s="17" t="str">
        <f>IF(F324&lt;&gt;"",SUM(F322:F324)," ")</f>
        <v> </v>
      </c>
      <c r="K324" s="17">
        <f>IF(F324&lt;&gt;"",SUM(G322:G324),"")</f>
      </c>
      <c r="L324" s="7">
        <f>IF(F324&lt;&gt;"",(J324/K324),"")</f>
      </c>
      <c r="M324" s="17">
        <f>IF(F324&lt;&gt;"",(E322*3),"")</f>
      </c>
      <c r="N324" s="27">
        <f>IF(F324&lt;&gt;"",(J324/M324),"")</f>
      </c>
    </row>
    <row r="325" spans="9:13" ht="12.75" hidden="1">
      <c r="I325" s="16">
        <f>SUM(I322:I324)</f>
        <v>0</v>
      </c>
      <c r="M325" s="42" t="s">
        <v>16</v>
      </c>
    </row>
    <row r="326" spans="5:15" ht="12.75" hidden="1">
      <c r="E326" s="8">
        <v>13</v>
      </c>
      <c r="F326" s="8"/>
      <c r="G326" s="8"/>
      <c r="H326" s="7">
        <f>IF(F326&lt;&gt;"",(F326/G326),"")</f>
      </c>
      <c r="I326" s="17" t="str">
        <f>IF(F326=E326,(2),"0")</f>
        <v>0</v>
      </c>
      <c r="J326" s="17">
        <f>IF(F326&lt;&gt;"",(F326),"")</f>
      </c>
      <c r="K326" s="17">
        <f>IF(F326&lt;&gt;"",(G326),"")</f>
      </c>
      <c r="L326" s="7">
        <f>IF(F326&lt;&gt;"",(J326/K326),"")</f>
      </c>
      <c r="M326" s="17">
        <f>IF(F326&lt;&gt;"",(E326),"")</f>
      </c>
      <c r="N326" s="27">
        <f>IF(F326&lt;&gt;"",(J326/M326),"")</f>
      </c>
      <c r="O326" s="116"/>
    </row>
    <row r="327" spans="5:15" ht="12.75" hidden="1">
      <c r="E327" s="7">
        <v>0.2</v>
      </c>
      <c r="F327" s="8"/>
      <c r="G327" s="8"/>
      <c r="H327" s="7">
        <f>IF(F327&lt;&gt;"",(F327/G327),"")</f>
      </c>
      <c r="I327" s="17" t="str">
        <f>IF(F327=E326,(2),"0")</f>
        <v>0</v>
      </c>
      <c r="J327" s="17" t="str">
        <f>IF(F327&lt;&gt;"",SUM(F326:F327)," ")</f>
        <v> </v>
      </c>
      <c r="K327" s="17">
        <f>IF(F327&lt;&gt;"",SUM(G326:G327),"")</f>
      </c>
      <c r="L327" s="7">
        <f>IF(F327&lt;&gt;"",(J327/K327),"")</f>
      </c>
      <c r="M327" s="17">
        <f>IF(F327&lt;&gt;"",(E326*2),"")</f>
      </c>
      <c r="N327" s="27">
        <f>IF(F327&lt;&gt;"",(J327/M327),"")</f>
      </c>
      <c r="O327" s="116"/>
    </row>
    <row r="328" spans="6:15" ht="12.75" hidden="1">
      <c r="F328" s="8"/>
      <c r="G328" s="8"/>
      <c r="H328" s="7">
        <f>IF(F328&lt;&gt;"",(F328/G328),"")</f>
      </c>
      <c r="I328" s="17" t="str">
        <f>IF(F328=E326,(2),"0")</f>
        <v>0</v>
      </c>
      <c r="J328" s="17" t="str">
        <f>IF(F328&lt;&gt;"",SUM(F326:F328)," ")</f>
        <v> </v>
      </c>
      <c r="K328" s="17">
        <f>IF(F328&lt;&gt;"",SUM(G326:G328),"")</f>
      </c>
      <c r="L328" s="7">
        <f>IF(F328&lt;&gt;"",(J328/K328),"")</f>
      </c>
      <c r="M328" s="17">
        <f>IF(F328&lt;&gt;"",(E326*3),"")</f>
      </c>
      <c r="N328" s="27">
        <f>IF(F328&lt;&gt;"",(J328/M328),"")</f>
      </c>
      <c r="O328" s="115"/>
    </row>
    <row r="329" spans="9:15" ht="12.75" hidden="1">
      <c r="I329" s="16">
        <f>SUM(I326:I328)</f>
        <v>0</v>
      </c>
      <c r="M329" s="42" t="s">
        <v>16</v>
      </c>
      <c r="O329" s="116"/>
    </row>
    <row r="330" spans="4:14" ht="12.75" hidden="1">
      <c r="D330" s="116"/>
      <c r="E330" s="8">
        <v>17</v>
      </c>
      <c r="F330" s="8"/>
      <c r="G330" s="8"/>
      <c r="H330" s="7">
        <f>IF(F330&lt;&gt;"",(F330/G330),"")</f>
      </c>
      <c r="I330" s="17" t="str">
        <f>IF(F330=E330,(2),"0")</f>
        <v>0</v>
      </c>
      <c r="J330" s="17">
        <f>IF(F330&lt;&gt;"",(F330),"")</f>
      </c>
      <c r="K330" s="17">
        <f>IF(F330&lt;&gt;"",(G330),"")</f>
      </c>
      <c r="L330" s="7">
        <f>IF(F330&lt;&gt;"",(J330/K330),"")</f>
      </c>
      <c r="M330" s="17">
        <f>IF(F330&lt;&gt;"",(E330),"")</f>
      </c>
      <c r="N330" s="27">
        <f>IF(F330&lt;&gt;"",(J330/M330),"")</f>
      </c>
    </row>
    <row r="331" spans="5:15" ht="12.75" hidden="1">
      <c r="E331" s="7">
        <v>0.3</v>
      </c>
      <c r="F331" s="8"/>
      <c r="G331" s="8"/>
      <c r="H331" s="7">
        <f>IF(F331&lt;&gt;"",(F331/G331),"")</f>
      </c>
      <c r="I331" s="17" t="str">
        <f>IF(F331=E330,(2),"0")</f>
        <v>0</v>
      </c>
      <c r="J331" s="17" t="str">
        <f>IF(F331&lt;&gt;"",SUM(F330:F331)," ")</f>
        <v> </v>
      </c>
      <c r="K331" s="17">
        <f>IF(F331&lt;&gt;"",SUM(G330:G331),"")</f>
      </c>
      <c r="L331" s="7">
        <f>IF(F331&lt;&gt;"",(J331/K331),"")</f>
      </c>
      <c r="M331" s="17">
        <f>IF(F331&lt;&gt;"",(E330*2),"")</f>
      </c>
      <c r="N331" s="27">
        <f>IF(F331&lt;&gt;"",(J331/M331),"")</f>
      </c>
      <c r="O331" s="115"/>
    </row>
    <row r="332" spans="5:15" ht="12.75" hidden="1">
      <c r="E332" s="57" t="s">
        <v>16</v>
      </c>
      <c r="F332" s="8"/>
      <c r="G332" s="8"/>
      <c r="H332" s="7">
        <f>IF(F332&lt;&gt;"",(F332/G332),"")</f>
      </c>
      <c r="I332" s="17" t="str">
        <f>IF(F332=E330,(2),"0")</f>
        <v>0</v>
      </c>
      <c r="J332" s="17" t="str">
        <f>IF(F332&lt;&gt;"",SUM(F330:F332)," ")</f>
        <v> </v>
      </c>
      <c r="K332" s="17">
        <f>IF(F332&lt;&gt;"",SUM(G330:G332),"")</f>
      </c>
      <c r="L332" s="7">
        <f>IF(F332&lt;&gt;"",(J332/K332),"")</f>
      </c>
      <c r="M332" s="17">
        <f>IF(F332&lt;&gt;"",(E330*3),"")</f>
      </c>
      <c r="N332" s="27">
        <f>IF(F332&lt;&gt;"",(J332/M332),"")</f>
      </c>
      <c r="O332" s="116"/>
    </row>
    <row r="333" spans="5:15" ht="12.75" hidden="1">
      <c r="E333" s="57"/>
      <c r="F333" s="8"/>
      <c r="G333" s="8"/>
      <c r="H333" s="7"/>
      <c r="I333" s="16">
        <f>SUM(I330:I332)</f>
        <v>0</v>
      </c>
      <c r="J333" s="17"/>
      <c r="K333" s="17"/>
      <c r="L333" s="7"/>
      <c r="M333" s="17"/>
      <c r="O333" s="115"/>
    </row>
    <row r="334" spans="3:14" ht="12.75" hidden="1">
      <c r="C334" s="1" t="s">
        <v>44</v>
      </c>
      <c r="D334" s="116"/>
      <c r="E334" s="8">
        <v>25</v>
      </c>
      <c r="F334" s="8"/>
      <c r="G334" s="8"/>
      <c r="H334" s="7">
        <f>IF(F334&lt;&gt;"",(F334/G334),"")</f>
      </c>
      <c r="I334" s="17" t="str">
        <f>IF(F334=E334,(2),"0")</f>
        <v>0</v>
      </c>
      <c r="J334" s="17">
        <f>IF(F334&lt;&gt;"",(F334),"")</f>
      </c>
      <c r="K334" s="17">
        <f>IF(F334&lt;&gt;"",(G334),"")</f>
      </c>
      <c r="L334" s="7">
        <f>IF(F334&lt;&gt;"",(J334/K334),"")</f>
      </c>
      <c r="M334" s="17">
        <f>IF(F334&lt;&gt;"",(E334),"")</f>
      </c>
      <c r="N334" s="27">
        <f>IF(F334&lt;&gt;"",(J334/M334),"")</f>
      </c>
    </row>
    <row r="335" spans="5:14" ht="12.75" hidden="1">
      <c r="E335" s="7">
        <v>0.45</v>
      </c>
      <c r="F335" s="8"/>
      <c r="G335" s="8"/>
      <c r="H335" s="7">
        <f>IF(F335&lt;&gt;"",(F335/G335),"")</f>
      </c>
      <c r="I335" s="17" t="str">
        <f>IF(F335=E334,(2),"0")</f>
        <v>0</v>
      </c>
      <c r="J335" s="17" t="str">
        <f>IF(F335&lt;&gt;"",SUM(F334:F335)," ")</f>
        <v> </v>
      </c>
      <c r="K335" s="17">
        <f>IF(F335&lt;&gt;"",SUM(G334:G335),"")</f>
      </c>
      <c r="L335" s="7">
        <f>IF(F335&lt;&gt;"",(J335/K335),"")</f>
      </c>
      <c r="M335" s="17">
        <f>IF(F335&lt;&gt;"",(E334*2),"")</f>
      </c>
      <c r="N335" s="27">
        <f>IF(F335&lt;&gt;"",(J335/M335),"")</f>
      </c>
    </row>
    <row r="336" spans="6:14" ht="12.75" hidden="1">
      <c r="F336" s="8"/>
      <c r="G336" s="8"/>
      <c r="H336" s="7">
        <f>IF(F336&lt;&gt;"",(F336/G336),"")</f>
      </c>
      <c r="I336" s="17" t="str">
        <f>IF(F336=E334,(2),"0")</f>
        <v>0</v>
      </c>
      <c r="J336" s="17" t="str">
        <f>IF(F336&lt;&gt;"",SUM(F334:F336)," ")</f>
        <v> </v>
      </c>
      <c r="K336" s="17">
        <f>IF(F336&lt;&gt;"",SUM(G334:G336),"")</f>
      </c>
      <c r="L336" s="7">
        <f>IF(F336&lt;&gt;"",(J336/K336),"")</f>
      </c>
      <c r="M336" s="17">
        <f>IF(F336&lt;&gt;"",(E334*3),"")</f>
      </c>
      <c r="N336" s="27">
        <f>IF(F336&lt;&gt;"",(J336/M336),"")</f>
      </c>
    </row>
    <row r="337" spans="8:15" ht="12.75" hidden="1">
      <c r="H337" s="2" t="s">
        <v>16</v>
      </c>
      <c r="I337" s="16">
        <f>SUM(I334:I336)</f>
        <v>0</v>
      </c>
      <c r="M337" s="42" t="s">
        <v>16</v>
      </c>
      <c r="O337" s="116"/>
    </row>
    <row r="338" spans="5:14" ht="12.75" hidden="1">
      <c r="E338" s="8">
        <v>25</v>
      </c>
      <c r="F338" s="8"/>
      <c r="G338" s="8"/>
      <c r="H338" s="7">
        <f>IF(F338&lt;&gt;"",(F338/G338),"")</f>
      </c>
      <c r="I338" s="17" t="str">
        <f>IF(F338=E338,(2),"0")</f>
        <v>0</v>
      </c>
      <c r="J338" s="17">
        <f>IF(F338&lt;&gt;"",(F338),"")</f>
      </c>
      <c r="K338" s="17">
        <f>IF(F338&lt;&gt;"",(G338),"")</f>
      </c>
      <c r="L338" s="7">
        <f>IF(F338&lt;&gt;"",(J338/K338),"")</f>
      </c>
      <c r="M338" s="17">
        <f>IF(F338&lt;&gt;"",(E338),"")</f>
      </c>
      <c r="N338" s="27">
        <f>IF(F338&lt;&gt;"",(J338/M338),"")</f>
      </c>
    </row>
    <row r="339" spans="4:14" ht="12.75" hidden="1">
      <c r="D339" s="114"/>
      <c r="E339" s="7">
        <v>0.45</v>
      </c>
      <c r="F339" s="8"/>
      <c r="G339" s="8"/>
      <c r="H339" s="7">
        <f>IF(F339&lt;&gt;"",(F339/G339),"")</f>
      </c>
      <c r="I339" s="17" t="str">
        <f>IF(F339=E338,(2),"0")</f>
        <v>0</v>
      </c>
      <c r="J339" s="17" t="str">
        <f>IF(F339&lt;&gt;"",SUM(F338:F339)," ")</f>
        <v> </v>
      </c>
      <c r="K339" s="17">
        <f>IF(F339&lt;&gt;"",SUM(G338:G339),"")</f>
      </c>
      <c r="L339" s="7">
        <f>IF(F339&lt;&gt;"",(J339/K339),"")</f>
      </c>
      <c r="M339" s="17">
        <f>IF(F339&lt;&gt;"",(E338*2),"")</f>
      </c>
      <c r="N339" s="27">
        <f>IF(F339&lt;&gt;"",(J339/M339),"")</f>
      </c>
    </row>
    <row r="340" spans="6:15" ht="12.75" hidden="1">
      <c r="F340" s="8"/>
      <c r="G340" s="8"/>
      <c r="H340" s="7">
        <f>IF(F340&lt;&gt;"",(F340/G340),"")</f>
      </c>
      <c r="I340" s="17" t="str">
        <f>IF(F340=E338,(2),"0")</f>
        <v>0</v>
      </c>
      <c r="J340" s="17" t="str">
        <f>IF(F340&lt;&gt;"",SUM(F338:F340)," ")</f>
        <v> </v>
      </c>
      <c r="K340" s="17">
        <f>IF(F340&lt;&gt;"",SUM(G338:G340),"")</f>
      </c>
      <c r="L340" s="7">
        <f>IF(F340&lt;&gt;"",(J340/K340),"")</f>
      </c>
      <c r="M340" s="17">
        <f>IF(F340&lt;&gt;"",(E338*3),"")</f>
      </c>
      <c r="N340" s="27">
        <f>IF(F340&lt;&gt;"",(J340/M340),"")</f>
      </c>
      <c r="O340" s="116"/>
    </row>
    <row r="341" spans="9:13" ht="12.75" hidden="1">
      <c r="I341" s="16">
        <f>SUM(I338:I340)</f>
        <v>0</v>
      </c>
      <c r="M341" s="42" t="s">
        <v>16</v>
      </c>
    </row>
    <row r="342" spans="5:14" ht="12.75" hidden="1">
      <c r="E342" s="2">
        <v>17</v>
      </c>
      <c r="F342" s="8"/>
      <c r="G342" s="8"/>
      <c r="H342" s="7">
        <f>IF(F342&lt;&gt;"",(F342/G342),"")</f>
      </c>
      <c r="I342" s="17" t="str">
        <f>IF(F342=E342,(2),"0")</f>
        <v>0</v>
      </c>
      <c r="J342" s="17">
        <f>IF(F342&lt;&gt;"",(F342),"")</f>
      </c>
      <c r="K342" s="17">
        <f>IF(F342&lt;&gt;"",(G342),"")</f>
      </c>
      <c r="L342" s="7">
        <f>IF(F342&lt;&gt;"",(J342/K342),"")</f>
      </c>
      <c r="M342" s="17">
        <f>IF(F342&lt;&gt;"",(E342),"")</f>
      </c>
      <c r="N342" s="27">
        <f>IF(F342&lt;&gt;"",(J342/M342),"")</f>
      </c>
    </row>
    <row r="343" spans="5:14" ht="12.75" hidden="1">
      <c r="E343" s="4">
        <v>0.3</v>
      </c>
      <c r="F343" s="8"/>
      <c r="G343" s="8"/>
      <c r="H343" s="7">
        <f>IF(F343&lt;&gt;"",(F343/G343),"")</f>
      </c>
      <c r="I343" s="17" t="str">
        <f>IF(F343=E342,(2),"0")</f>
        <v>0</v>
      </c>
      <c r="J343" s="17" t="str">
        <f>IF(F343&lt;&gt;"",SUM(F342:F343)," ")</f>
        <v> </v>
      </c>
      <c r="K343" s="17">
        <f>IF(F343&lt;&gt;"",SUM(G342:G343),"")</f>
      </c>
      <c r="L343" s="7">
        <f>IF(F343&lt;&gt;"",(J343/K343),"")</f>
      </c>
      <c r="M343" s="17">
        <f>IF(F343&lt;&gt;"",(E342*2),"")</f>
      </c>
      <c r="N343" s="27">
        <f>IF(F343&lt;&gt;"",(J343/M343),"")</f>
      </c>
    </row>
    <row r="344" spans="6:15" ht="12.75" hidden="1">
      <c r="F344" s="8"/>
      <c r="G344" s="8"/>
      <c r="H344" s="7">
        <f>IF(F344&lt;&gt;"",(F344/G344),"")</f>
      </c>
      <c r="I344" s="17" t="str">
        <f>IF(F344=E342,(2),"0")</f>
        <v>0</v>
      </c>
      <c r="J344" s="17" t="str">
        <f>IF(F344&lt;&gt;"",SUM(F342:F344)," ")</f>
        <v> </v>
      </c>
      <c r="K344" s="17">
        <f>IF(F344&lt;&gt;"",SUM(G342:G344),"")</f>
      </c>
      <c r="L344" s="7">
        <f>IF(F344&lt;&gt;"",(J344/K344),"")</f>
      </c>
      <c r="M344" s="17">
        <f>IF(F344&lt;&gt;"",(E342*3),"")</f>
      </c>
      <c r="N344" s="27">
        <f>IF(F344&lt;&gt;"",(J344/M344),"")</f>
      </c>
      <c r="O344" s="116"/>
    </row>
    <row r="345" spans="9:15" ht="12.75" hidden="1">
      <c r="I345" s="16">
        <f>SUM(I342:I344)</f>
        <v>0</v>
      </c>
      <c r="M345" s="42" t="s">
        <v>16</v>
      </c>
      <c r="O345" s="116"/>
    </row>
    <row r="346" spans="5:14" ht="12.75" hidden="1">
      <c r="E346" s="2">
        <v>17</v>
      </c>
      <c r="F346" s="8"/>
      <c r="G346" s="8"/>
      <c r="H346" s="7">
        <f>IF(F346&lt;&gt;"",(F346/G346),"")</f>
      </c>
      <c r="I346" s="17" t="str">
        <f>IF(F346=E346,(2),"0")</f>
        <v>0</v>
      </c>
      <c r="J346" s="17">
        <f>IF(F346&lt;&gt;"",(F346),"")</f>
      </c>
      <c r="K346" s="17">
        <f>IF(F346&lt;&gt;"",(G346),"")</f>
      </c>
      <c r="L346" s="7">
        <f>IF(F346&lt;&gt;"",(J346/K346),"")</f>
      </c>
      <c r="M346" s="17">
        <f>IF(F346&lt;&gt;"",(E346),"")</f>
      </c>
      <c r="N346" s="27">
        <f>IF(F346&lt;&gt;"",(J346/M346),"")</f>
      </c>
    </row>
    <row r="347" spans="5:14" ht="12.75" hidden="1">
      <c r="E347" s="4">
        <v>0.3</v>
      </c>
      <c r="F347" s="8"/>
      <c r="G347" s="8"/>
      <c r="H347" s="7">
        <f>IF(F347&lt;&gt;"",(F347/G347),"")</f>
      </c>
      <c r="I347" s="17" t="str">
        <f>IF(F347=E346,(2),"0")</f>
        <v>0</v>
      </c>
      <c r="J347" s="17" t="str">
        <f>IF(F347&lt;&gt;"",SUM(F346:F347)," ")</f>
        <v> </v>
      </c>
      <c r="K347" s="17">
        <f>IF(F347&lt;&gt;"",SUM(G346:G347),"")</f>
      </c>
      <c r="L347" s="7">
        <f>IF(F347&lt;&gt;"",(J347/K347),"")</f>
      </c>
      <c r="M347" s="17">
        <f>IF(F347&lt;&gt;"",(E346*2),"")</f>
      </c>
      <c r="N347" s="27">
        <f>IF(F347&lt;&gt;"",(J347/M347),"")</f>
      </c>
    </row>
    <row r="348" spans="5:15" ht="12.75" hidden="1">
      <c r="E348" s="57" t="s">
        <v>16</v>
      </c>
      <c r="F348" s="8"/>
      <c r="G348" s="8"/>
      <c r="H348" s="7">
        <f>IF(F348&lt;&gt;"",(F348/G348),"")</f>
      </c>
      <c r="I348" s="17" t="str">
        <f>IF(F348=E346,(2),"0")</f>
        <v>0</v>
      </c>
      <c r="J348" s="17" t="str">
        <f>IF(F348&lt;&gt;"",SUM(F346:F348)," ")</f>
        <v> </v>
      </c>
      <c r="K348" s="17">
        <f>IF(F348&lt;&gt;"",SUM(G346:G348),"")</f>
      </c>
      <c r="L348" s="7">
        <f>IF(F348&lt;&gt;"",(J348/K348),"")</f>
      </c>
      <c r="M348" s="17">
        <f>IF(F348&lt;&gt;"",(E346*3),"")</f>
      </c>
      <c r="N348" s="27">
        <f>IF(F348&lt;&gt;"",(J348/M348),"")</f>
      </c>
      <c r="O348" s="116"/>
    </row>
    <row r="349" spans="5:15" ht="12.75" hidden="1">
      <c r="E349" s="57"/>
      <c r="F349" s="8"/>
      <c r="G349" s="8"/>
      <c r="H349" s="7"/>
      <c r="I349" s="16">
        <f>SUM(I346:I348)</f>
        <v>0</v>
      </c>
      <c r="J349" s="17"/>
      <c r="K349" s="17"/>
      <c r="L349" s="7"/>
      <c r="M349" s="17"/>
      <c r="N349" s="27"/>
      <c r="O349" s="115"/>
    </row>
    <row r="350" ht="12.75">
      <c r="F350" s="16" t="s">
        <v>16</v>
      </c>
    </row>
    <row r="351" spans="4:19" ht="12.75">
      <c r="D351" s="147" t="s">
        <v>160</v>
      </c>
      <c r="E351" s="78"/>
      <c r="F351" s="2" t="s">
        <v>16</v>
      </c>
      <c r="I351" s="2"/>
      <c r="J351" s="3"/>
      <c r="K351" s="3"/>
      <c r="L351" s="4"/>
      <c r="M351" s="3"/>
      <c r="Q351" s="3" t="s">
        <v>16</v>
      </c>
      <c r="S351" s="2" t="s">
        <v>83</v>
      </c>
    </row>
    <row r="352" spans="4:19" ht="12.75">
      <c r="D352" s="115" t="s">
        <v>48</v>
      </c>
      <c r="F352" s="2" t="s">
        <v>68</v>
      </c>
      <c r="G352" s="2" t="s">
        <v>2</v>
      </c>
      <c r="H352" s="2" t="s">
        <v>54</v>
      </c>
      <c r="I352" s="2" t="s">
        <v>70</v>
      </c>
      <c r="J352" s="2" t="s">
        <v>70</v>
      </c>
      <c r="K352" s="2" t="s">
        <v>70</v>
      </c>
      <c r="L352" s="4" t="s">
        <v>70</v>
      </c>
      <c r="M352" s="3"/>
      <c r="O352" s="2" t="s">
        <v>73</v>
      </c>
      <c r="P352" s="2" t="s">
        <v>74</v>
      </c>
      <c r="Q352" s="3" t="s">
        <v>70</v>
      </c>
      <c r="R352" s="2" t="s">
        <v>82</v>
      </c>
      <c r="S352" s="2" t="s">
        <v>84</v>
      </c>
    </row>
    <row r="353" spans="4:19" ht="12.75">
      <c r="D353" s="115" t="s">
        <v>50</v>
      </c>
      <c r="E353" s="8" t="s">
        <v>0</v>
      </c>
      <c r="F353" s="8" t="s">
        <v>69</v>
      </c>
      <c r="G353" s="8" t="s">
        <v>77</v>
      </c>
      <c r="H353" s="15" t="s">
        <v>72</v>
      </c>
      <c r="I353" s="8" t="s">
        <v>71</v>
      </c>
      <c r="J353" s="17" t="s">
        <v>0</v>
      </c>
      <c r="K353" s="17" t="s">
        <v>1</v>
      </c>
      <c r="L353" s="7" t="s">
        <v>2</v>
      </c>
      <c r="M353" s="17" t="s">
        <v>7</v>
      </c>
      <c r="N353" s="18" t="s">
        <v>8</v>
      </c>
      <c r="O353" s="15" t="s">
        <v>72</v>
      </c>
      <c r="P353" s="7" t="s">
        <v>72</v>
      </c>
      <c r="Q353" s="17" t="s">
        <v>156</v>
      </c>
      <c r="R353" s="15" t="s">
        <v>55</v>
      </c>
      <c r="S353" s="2" t="s">
        <v>75</v>
      </c>
    </row>
    <row r="354" spans="3:19" ht="12.75">
      <c r="C354" s="2">
        <v>1</v>
      </c>
      <c r="D354" s="114" t="str">
        <f>D270</f>
        <v>Oortwijn  Th.</v>
      </c>
      <c r="E354" s="19">
        <f>E270</f>
        <v>20</v>
      </c>
      <c r="F354" s="77">
        <f>E271</f>
        <v>0.35</v>
      </c>
      <c r="G354" s="27">
        <f>IF(L354&lt;&gt;"",(L354/F354),"")</f>
        <v>0.935374149659864</v>
      </c>
      <c r="I354" s="2">
        <f>I273</f>
        <v>2</v>
      </c>
      <c r="J354" s="3">
        <f>J272</f>
        <v>55</v>
      </c>
      <c r="K354" s="3">
        <f>K272</f>
        <v>168</v>
      </c>
      <c r="L354" s="4">
        <f>L272</f>
        <v>0.3273809523809524</v>
      </c>
      <c r="M354" s="17">
        <f>M272</f>
        <v>60</v>
      </c>
      <c r="N354" s="5">
        <f>N272</f>
        <v>0.9166666666666666</v>
      </c>
      <c r="O354" s="17">
        <f>IF(N354&lt;&gt;"",(RANK(N354,N$354:N$373)),"")</f>
        <v>5</v>
      </c>
      <c r="P354" s="17">
        <f>IF(O354&lt;&gt;"",(RANK(I354,I$354:I$365)),"")</f>
        <v>8</v>
      </c>
      <c r="Q354" s="17">
        <f>IF(O354&lt;&gt;"",(H354+O354+P354),"")</f>
        <v>13</v>
      </c>
      <c r="R354" s="17">
        <v>7</v>
      </c>
      <c r="S354" s="2">
        <v>20</v>
      </c>
    </row>
    <row r="355" spans="3:20" ht="12.75">
      <c r="C355" s="2">
        <v>2</v>
      </c>
      <c r="D355" s="6" t="str">
        <f>D274</f>
        <v>Meijer  J.</v>
      </c>
      <c r="E355" s="19">
        <f>E274</f>
        <v>17</v>
      </c>
      <c r="F355" s="77">
        <f>E275</f>
        <v>0.3</v>
      </c>
      <c r="G355" s="27">
        <f aca="true" t="shared" si="45" ref="G355:G373">IF(L355&lt;&gt;"",(L355/F355),"")</f>
        <v>0.9022556390977443</v>
      </c>
      <c r="H355" s="15"/>
      <c r="I355" s="15">
        <f>I277</f>
        <v>2</v>
      </c>
      <c r="J355" s="17">
        <f>J276</f>
        <v>36</v>
      </c>
      <c r="K355" s="17">
        <f>K276</f>
        <v>133</v>
      </c>
      <c r="L355" s="7">
        <f>L276</f>
        <v>0.2706766917293233</v>
      </c>
      <c r="M355" s="17">
        <f>M276</f>
        <v>51</v>
      </c>
      <c r="N355" s="27">
        <f>N276</f>
        <v>0.7058823529411765</v>
      </c>
      <c r="O355" s="17">
        <f aca="true" t="shared" si="46" ref="O355:O373">IF(N355&lt;&gt;"",(RANK(N355,N$354:N$373)),"")</f>
        <v>12</v>
      </c>
      <c r="P355" s="17">
        <f aca="true" t="shared" si="47" ref="P355:P365">IF(O355&lt;&gt;"",(RANK(I355,I$354:I$365)),"")</f>
        <v>8</v>
      </c>
      <c r="Q355" s="17">
        <f aca="true" t="shared" si="48" ref="Q355:Q365">IF(O355&lt;&gt;"",(H355+O355+P355),"")</f>
        <v>20</v>
      </c>
      <c r="R355" s="17">
        <v>11</v>
      </c>
      <c r="S355" s="2">
        <v>17</v>
      </c>
      <c r="T355" s="57"/>
    </row>
    <row r="356" spans="3:19" ht="12.75">
      <c r="C356" s="2">
        <v>3</v>
      </c>
      <c r="D356" s="114" t="str">
        <f>D278</f>
        <v>Gerritsen  C.</v>
      </c>
      <c r="E356" s="76">
        <f>E278</f>
        <v>17</v>
      </c>
      <c r="F356" s="77">
        <f>E279</f>
        <v>0.3</v>
      </c>
      <c r="G356" s="27">
        <f t="shared" si="45"/>
        <v>1.1409395973154364</v>
      </c>
      <c r="H356" s="15"/>
      <c r="I356" s="15">
        <f>I281</f>
        <v>6</v>
      </c>
      <c r="J356" s="17">
        <f>J280</f>
        <v>51</v>
      </c>
      <c r="K356" s="17">
        <f>K280</f>
        <v>149</v>
      </c>
      <c r="L356" s="7">
        <f>L280</f>
        <v>0.3422818791946309</v>
      </c>
      <c r="M356" s="17">
        <f>M280</f>
        <v>51</v>
      </c>
      <c r="N356" s="27">
        <f>N280</f>
        <v>1</v>
      </c>
      <c r="O356" s="17">
        <f t="shared" si="46"/>
        <v>1</v>
      </c>
      <c r="P356" s="17">
        <f t="shared" si="47"/>
        <v>1</v>
      </c>
      <c r="Q356" s="17">
        <f t="shared" si="48"/>
        <v>2</v>
      </c>
      <c r="R356" s="17">
        <v>1</v>
      </c>
      <c r="S356" s="57" t="s">
        <v>110</v>
      </c>
    </row>
    <row r="357" spans="3:19" ht="12.75">
      <c r="C357" s="2">
        <v>4</v>
      </c>
      <c r="D357" s="114" t="str">
        <f>D282</f>
        <v>Haan  F. de</v>
      </c>
      <c r="E357" s="61">
        <f>E282</f>
        <v>17</v>
      </c>
      <c r="F357" s="77">
        <f>E283</f>
        <v>0.3</v>
      </c>
      <c r="G357" s="27">
        <f t="shared" si="45"/>
        <v>0.9803921568627452</v>
      </c>
      <c r="H357" s="15"/>
      <c r="I357" s="15">
        <f>I285</f>
        <v>2</v>
      </c>
      <c r="J357" s="17">
        <f>J284</f>
        <v>40</v>
      </c>
      <c r="K357" s="17">
        <f>K284</f>
        <v>136</v>
      </c>
      <c r="L357" s="7">
        <f>L284</f>
        <v>0.29411764705882354</v>
      </c>
      <c r="M357" s="17">
        <f>M284</f>
        <v>51</v>
      </c>
      <c r="N357" s="27">
        <f>N284</f>
        <v>0.7843137254901961</v>
      </c>
      <c r="O357" s="17">
        <f t="shared" si="46"/>
        <v>9</v>
      </c>
      <c r="P357" s="17">
        <f t="shared" si="47"/>
        <v>8</v>
      </c>
      <c r="Q357" s="17">
        <f t="shared" si="48"/>
        <v>17</v>
      </c>
      <c r="R357" s="17">
        <v>9</v>
      </c>
      <c r="S357" s="2">
        <v>17</v>
      </c>
    </row>
    <row r="358" spans="3:19" ht="12.75">
      <c r="C358" s="2">
        <v>5</v>
      </c>
      <c r="D358" s="6" t="str">
        <f>D286</f>
        <v>Jansen  H.</v>
      </c>
      <c r="E358" s="19">
        <f>E286</f>
        <v>17</v>
      </c>
      <c r="F358" s="77">
        <f>E287</f>
        <v>0.3</v>
      </c>
      <c r="G358" s="27">
        <f t="shared" si="45"/>
        <v>0.7818930041152263</v>
      </c>
      <c r="H358" s="15"/>
      <c r="I358" s="15">
        <f>I289</f>
        <v>4</v>
      </c>
      <c r="J358" s="17">
        <f>J288</f>
        <v>38</v>
      </c>
      <c r="K358" s="17">
        <f>K288</f>
        <v>162</v>
      </c>
      <c r="L358" s="7">
        <f>L288</f>
        <v>0.2345679012345679</v>
      </c>
      <c r="M358" s="17">
        <f>M288</f>
        <v>51</v>
      </c>
      <c r="N358" s="27">
        <f>N288</f>
        <v>0.7450980392156863</v>
      </c>
      <c r="O358" s="17">
        <f t="shared" si="46"/>
        <v>10</v>
      </c>
      <c r="P358" s="17">
        <f t="shared" si="47"/>
        <v>2</v>
      </c>
      <c r="Q358" s="17">
        <f t="shared" si="48"/>
        <v>12</v>
      </c>
      <c r="R358" s="17">
        <v>7</v>
      </c>
      <c r="S358" s="2">
        <v>17</v>
      </c>
    </row>
    <row r="359" spans="3:19" ht="12.75">
      <c r="C359" s="2">
        <v>6</v>
      </c>
      <c r="D359" s="6" t="str">
        <f>D290</f>
        <v>Valk  H.</v>
      </c>
      <c r="E359" s="19">
        <f>E290</f>
        <v>25</v>
      </c>
      <c r="F359" s="77">
        <f>E291</f>
        <v>0.45</v>
      </c>
      <c r="G359" s="27">
        <f t="shared" si="45"/>
        <v>0.9379509379509379</v>
      </c>
      <c r="H359" s="15"/>
      <c r="I359" s="15">
        <f>I293</f>
        <v>4</v>
      </c>
      <c r="J359" s="17">
        <f>J292</f>
        <v>65</v>
      </c>
      <c r="K359" s="17">
        <f>K292</f>
        <v>154</v>
      </c>
      <c r="L359" s="7">
        <f>L292</f>
        <v>0.42207792207792205</v>
      </c>
      <c r="M359" s="17">
        <f>M292</f>
        <v>75</v>
      </c>
      <c r="N359" s="27">
        <f>N292</f>
        <v>0.8666666666666667</v>
      </c>
      <c r="O359" s="17">
        <f t="shared" si="46"/>
        <v>6</v>
      </c>
      <c r="P359" s="17">
        <f t="shared" si="47"/>
        <v>2</v>
      </c>
      <c r="Q359" s="17">
        <f t="shared" si="48"/>
        <v>8</v>
      </c>
      <c r="R359" s="17">
        <v>5</v>
      </c>
      <c r="S359" s="2">
        <v>25</v>
      </c>
    </row>
    <row r="360" spans="3:20" ht="12.75">
      <c r="C360" s="2">
        <v>7</v>
      </c>
      <c r="D360" s="6" t="str">
        <f>D294</f>
        <v>Koerhuis  J.</v>
      </c>
      <c r="E360" s="19">
        <f>E294</f>
        <v>15</v>
      </c>
      <c r="F360" s="77">
        <f>E295</f>
        <v>0.25</v>
      </c>
      <c r="G360" s="27">
        <f t="shared" si="45"/>
        <v>1.3228346456692914</v>
      </c>
      <c r="I360" s="2">
        <f>I297</f>
        <v>4</v>
      </c>
      <c r="J360" s="3">
        <f>J296</f>
        <v>42</v>
      </c>
      <c r="K360" s="3">
        <f>K296</f>
        <v>127</v>
      </c>
      <c r="L360" s="4">
        <f>L296</f>
        <v>0.33070866141732286</v>
      </c>
      <c r="M360" s="17">
        <f>M296</f>
        <v>45</v>
      </c>
      <c r="N360" s="5">
        <f>N296</f>
        <v>0.9333333333333333</v>
      </c>
      <c r="O360" s="17">
        <f t="shared" si="46"/>
        <v>4</v>
      </c>
      <c r="P360" s="17">
        <f t="shared" si="47"/>
        <v>2</v>
      </c>
      <c r="Q360" s="17">
        <f t="shared" si="48"/>
        <v>6</v>
      </c>
      <c r="R360" s="17">
        <v>4</v>
      </c>
      <c r="S360" s="57" t="s">
        <v>111</v>
      </c>
      <c r="T360" s="57"/>
    </row>
    <row r="361" spans="3:20" ht="12.75">
      <c r="C361" s="2">
        <v>8</v>
      </c>
      <c r="D361" s="114" t="str">
        <f>D298</f>
        <v>Mourik  G. van</v>
      </c>
      <c r="E361" s="76">
        <f>E298</f>
        <v>22</v>
      </c>
      <c r="F361" s="77">
        <f>E299</f>
        <v>0.4</v>
      </c>
      <c r="G361" s="27">
        <f t="shared" si="45"/>
        <v>0.708092485549133</v>
      </c>
      <c r="I361" s="2">
        <f>I301</f>
        <v>0</v>
      </c>
      <c r="J361" s="3">
        <f>J300</f>
        <v>49</v>
      </c>
      <c r="K361" s="3">
        <f>K300</f>
        <v>173</v>
      </c>
      <c r="L361" s="4">
        <f>L300</f>
        <v>0.2832369942196532</v>
      </c>
      <c r="M361" s="17">
        <f>M300</f>
        <v>66</v>
      </c>
      <c r="N361" s="5">
        <f>N300</f>
        <v>0.7424242424242424</v>
      </c>
      <c r="O361" s="17">
        <f t="shared" si="46"/>
        <v>11</v>
      </c>
      <c r="P361" s="17">
        <f t="shared" si="47"/>
        <v>11</v>
      </c>
      <c r="Q361" s="17">
        <f t="shared" si="48"/>
        <v>22</v>
      </c>
      <c r="R361" s="17">
        <v>12</v>
      </c>
      <c r="S361" s="57">
        <v>22</v>
      </c>
      <c r="T361" s="2" t="s">
        <v>16</v>
      </c>
    </row>
    <row r="362" spans="3:20" ht="12.75">
      <c r="C362" s="2">
        <v>9</v>
      </c>
      <c r="D362" s="114" t="str">
        <f>D302</f>
        <v>Heemstra  H.</v>
      </c>
      <c r="E362" s="76">
        <f>E302</f>
        <v>20</v>
      </c>
      <c r="F362" s="77">
        <f>E303</f>
        <v>0.35</v>
      </c>
      <c r="G362" s="27">
        <f t="shared" si="45"/>
        <v>0.8253968253968254</v>
      </c>
      <c r="I362" s="2">
        <f>I305</f>
        <v>0</v>
      </c>
      <c r="J362" s="3">
        <f>J304</f>
        <v>52</v>
      </c>
      <c r="K362" s="3">
        <f>K304</f>
        <v>180</v>
      </c>
      <c r="L362" s="4">
        <f>L304</f>
        <v>0.28888888888888886</v>
      </c>
      <c r="M362" s="17">
        <f>M304</f>
        <v>60</v>
      </c>
      <c r="N362" s="5">
        <f>N304</f>
        <v>0.8666666666666667</v>
      </c>
      <c r="O362" s="17">
        <f t="shared" si="46"/>
        <v>6</v>
      </c>
      <c r="P362" s="17">
        <f t="shared" si="47"/>
        <v>11</v>
      </c>
      <c r="Q362" s="17">
        <f t="shared" si="48"/>
        <v>17</v>
      </c>
      <c r="R362" s="17">
        <v>10</v>
      </c>
      <c r="S362" s="2">
        <v>20</v>
      </c>
      <c r="T362" s="2" t="s">
        <v>16</v>
      </c>
    </row>
    <row r="363" spans="3:20" ht="12.75">
      <c r="C363" s="2">
        <v>10</v>
      </c>
      <c r="D363" s="114" t="str">
        <f>D306</f>
        <v>Kieftenbelt  B.</v>
      </c>
      <c r="E363" s="76">
        <f>E306</f>
        <v>22</v>
      </c>
      <c r="F363" s="77">
        <f>E307</f>
        <v>0.4</v>
      </c>
      <c r="G363" s="27">
        <f t="shared" si="45"/>
        <v>0.8938547486033519</v>
      </c>
      <c r="I363" s="2">
        <f>I309</f>
        <v>4</v>
      </c>
      <c r="J363" s="3">
        <f>J308</f>
        <v>64</v>
      </c>
      <c r="K363" s="3">
        <f>K308</f>
        <v>179</v>
      </c>
      <c r="L363" s="4">
        <f>L308</f>
        <v>0.3575418994413408</v>
      </c>
      <c r="M363" s="17">
        <f>M308</f>
        <v>66</v>
      </c>
      <c r="N363" s="5">
        <f>N308</f>
        <v>0.9696969696969697</v>
      </c>
      <c r="O363" s="17">
        <f t="shared" si="46"/>
        <v>2</v>
      </c>
      <c r="P363" s="17">
        <f t="shared" si="47"/>
        <v>2</v>
      </c>
      <c r="Q363" s="17">
        <f t="shared" si="48"/>
        <v>4</v>
      </c>
      <c r="R363" s="17">
        <v>2</v>
      </c>
      <c r="S363" s="2">
        <v>22</v>
      </c>
      <c r="T363" s="2" t="s">
        <v>16</v>
      </c>
    </row>
    <row r="364" spans="3:20" ht="12.75">
      <c r="C364" s="2">
        <v>11</v>
      </c>
      <c r="D364" s="114" t="str">
        <f>D310</f>
        <v>Cardol  R.</v>
      </c>
      <c r="E364" s="76">
        <f>E310</f>
        <v>25</v>
      </c>
      <c r="F364" s="77">
        <f>E311</f>
        <v>0.45</v>
      </c>
      <c r="G364" s="27">
        <f t="shared" si="45"/>
        <v>0.9411764705882353</v>
      </c>
      <c r="I364" s="2">
        <f>I313</f>
        <v>4</v>
      </c>
      <c r="J364" s="3">
        <f>J312</f>
        <v>72</v>
      </c>
      <c r="K364" s="3">
        <f>K312</f>
        <v>170</v>
      </c>
      <c r="L364" s="4">
        <f>L312</f>
        <v>0.4235294117647059</v>
      </c>
      <c r="M364" s="17">
        <f>M312</f>
        <v>75</v>
      </c>
      <c r="N364" s="5">
        <f>N312</f>
        <v>0.96</v>
      </c>
      <c r="O364" s="17">
        <f t="shared" si="46"/>
        <v>3</v>
      </c>
      <c r="P364" s="17">
        <f t="shared" si="47"/>
        <v>2</v>
      </c>
      <c r="Q364" s="17">
        <f t="shared" si="48"/>
        <v>5</v>
      </c>
      <c r="R364" s="17">
        <v>3</v>
      </c>
      <c r="S364" s="57">
        <v>25</v>
      </c>
      <c r="T364" s="2" t="s">
        <v>16</v>
      </c>
    </row>
    <row r="365" spans="3:20" ht="12.75">
      <c r="C365" s="2">
        <v>12</v>
      </c>
      <c r="D365" s="114" t="str">
        <f>D314</f>
        <v>Stegeman  B.</v>
      </c>
      <c r="E365" s="76">
        <f>E314</f>
        <v>17</v>
      </c>
      <c r="F365" s="77">
        <f>E315</f>
        <v>0.3</v>
      </c>
      <c r="G365" s="27">
        <f t="shared" si="45"/>
        <v>1.023809523809524</v>
      </c>
      <c r="I365" s="2">
        <f>I317</f>
        <v>4</v>
      </c>
      <c r="J365" s="3">
        <f>J316</f>
        <v>43</v>
      </c>
      <c r="K365" s="3">
        <f>K316</f>
        <v>140</v>
      </c>
      <c r="L365" s="4">
        <f>L316</f>
        <v>0.30714285714285716</v>
      </c>
      <c r="M365" s="17">
        <f>M316</f>
        <v>51</v>
      </c>
      <c r="N365" s="5">
        <f>N316</f>
        <v>0.8431372549019608</v>
      </c>
      <c r="O365" s="17">
        <f t="shared" si="46"/>
        <v>8</v>
      </c>
      <c r="P365" s="17">
        <f t="shared" si="47"/>
        <v>2</v>
      </c>
      <c r="Q365" s="17">
        <f t="shared" si="48"/>
        <v>10</v>
      </c>
      <c r="R365" s="17">
        <v>6</v>
      </c>
      <c r="S365" s="2">
        <v>17</v>
      </c>
      <c r="T365" s="2" t="s">
        <v>16</v>
      </c>
    </row>
    <row r="366" spans="3:20" ht="12.75" customHeight="1" hidden="1">
      <c r="C366" s="2">
        <v>13</v>
      </c>
      <c r="D366" s="165">
        <f>D318</f>
        <v>0</v>
      </c>
      <c r="E366" s="19">
        <f>E318</f>
        <v>22</v>
      </c>
      <c r="F366" s="77">
        <f>E319</f>
        <v>0.4</v>
      </c>
      <c r="G366" s="27">
        <f t="shared" si="45"/>
      </c>
      <c r="I366" s="2">
        <f>I321</f>
        <v>0</v>
      </c>
      <c r="J366" s="3" t="str">
        <f>J320</f>
        <v> </v>
      </c>
      <c r="K366" s="3">
        <f>K320</f>
      </c>
      <c r="L366" s="4">
        <f>L320</f>
      </c>
      <c r="M366" s="17">
        <f>M320</f>
      </c>
      <c r="N366" s="5">
        <f>N320</f>
      </c>
      <c r="O366" s="17">
        <f t="shared" si="46"/>
      </c>
      <c r="P366" s="17">
        <f aca="true" t="shared" si="49" ref="P366:P373">IF(O366&lt;&gt;"",(RANK(I366,I$354:I$373)),"")</f>
      </c>
      <c r="Q366" s="17" t="e">
        <f aca="true" t="shared" si="50" ref="Q366:Q373">H366+O366+P366</f>
        <v>#VALUE!</v>
      </c>
      <c r="R366" s="2">
        <v>16</v>
      </c>
      <c r="S366" s="2">
        <v>22</v>
      </c>
      <c r="T366" s="2" t="s">
        <v>16</v>
      </c>
    </row>
    <row r="367" spans="3:20" ht="12.75" customHeight="1" hidden="1">
      <c r="C367" s="2">
        <v>14</v>
      </c>
      <c r="D367" s="165">
        <f>D322</f>
        <v>0</v>
      </c>
      <c r="E367" s="76">
        <f>E322</f>
        <v>27</v>
      </c>
      <c r="F367" s="77">
        <f>E323</f>
        <v>0.5</v>
      </c>
      <c r="G367" s="27">
        <f t="shared" si="45"/>
      </c>
      <c r="I367" s="2">
        <f>I325</f>
        <v>0</v>
      </c>
      <c r="J367" s="3" t="str">
        <f>J324</f>
        <v> </v>
      </c>
      <c r="K367" s="3">
        <f>K324</f>
      </c>
      <c r="L367" s="4">
        <f>L324</f>
      </c>
      <c r="M367" s="17">
        <f>M324</f>
      </c>
      <c r="N367" s="5">
        <f>N324</f>
      </c>
      <c r="O367" s="17">
        <f t="shared" si="46"/>
      </c>
      <c r="P367" s="17">
        <f t="shared" si="49"/>
      </c>
      <c r="Q367" s="17" t="e">
        <f t="shared" si="50"/>
        <v>#VALUE!</v>
      </c>
      <c r="R367" s="2">
        <v>20</v>
      </c>
      <c r="S367" s="2">
        <v>27</v>
      </c>
      <c r="T367" s="2" t="s">
        <v>16</v>
      </c>
    </row>
    <row r="368" spans="3:20" ht="12.75" customHeight="1" hidden="1">
      <c r="C368" s="2">
        <v>15</v>
      </c>
      <c r="D368" s="147">
        <f>D326</f>
        <v>0</v>
      </c>
      <c r="E368" s="19">
        <f>E326</f>
        <v>13</v>
      </c>
      <c r="F368" s="77">
        <f>E327</f>
        <v>0.2</v>
      </c>
      <c r="G368" s="27">
        <f t="shared" si="45"/>
      </c>
      <c r="I368" s="2">
        <f>I329</f>
        <v>0</v>
      </c>
      <c r="J368" s="3" t="str">
        <f>J328</f>
        <v> </v>
      </c>
      <c r="K368" s="3">
        <f>K328</f>
      </c>
      <c r="L368" s="4">
        <f>L328</f>
      </c>
      <c r="M368" s="17">
        <f>M328</f>
      </c>
      <c r="N368" s="5">
        <f>N328</f>
      </c>
      <c r="O368" s="17">
        <f t="shared" si="46"/>
      </c>
      <c r="P368" s="17">
        <f t="shared" si="49"/>
      </c>
      <c r="Q368" s="17" t="e">
        <f t="shared" si="50"/>
        <v>#VALUE!</v>
      </c>
      <c r="R368" s="2">
        <v>7</v>
      </c>
      <c r="S368" s="2">
        <v>13</v>
      </c>
      <c r="T368" s="2" t="s">
        <v>16</v>
      </c>
    </row>
    <row r="369" spans="3:20" ht="12.75" customHeight="1" hidden="1">
      <c r="C369" s="2">
        <v>16</v>
      </c>
      <c r="D369" s="165">
        <f>D330</f>
        <v>0</v>
      </c>
      <c r="E369" s="76">
        <f>E330</f>
        <v>17</v>
      </c>
      <c r="F369" s="77">
        <f>E331</f>
        <v>0.3</v>
      </c>
      <c r="G369" s="27">
        <f t="shared" si="45"/>
      </c>
      <c r="I369" s="2">
        <f>I333</f>
        <v>0</v>
      </c>
      <c r="J369" s="3" t="str">
        <f>J332</f>
        <v> </v>
      </c>
      <c r="K369" s="3">
        <f>K332</f>
      </c>
      <c r="L369" s="4">
        <f>L332</f>
      </c>
      <c r="M369" s="17">
        <f>M332</f>
      </c>
      <c r="N369" s="5">
        <f>N332</f>
      </c>
      <c r="O369" s="17">
        <f t="shared" si="46"/>
      </c>
      <c r="P369" s="17">
        <f t="shared" si="49"/>
      </c>
      <c r="Q369" s="17" t="e">
        <f t="shared" si="50"/>
        <v>#VALUE!</v>
      </c>
      <c r="R369" s="2">
        <v>3</v>
      </c>
      <c r="S369" s="2">
        <v>17</v>
      </c>
      <c r="T369" s="2" t="s">
        <v>16</v>
      </c>
    </row>
    <row r="370" spans="3:19" ht="12.75" customHeight="1" hidden="1">
      <c r="C370" s="2">
        <v>17</v>
      </c>
      <c r="D370" s="165">
        <f>D334</f>
        <v>0</v>
      </c>
      <c r="E370" s="76">
        <f>E334</f>
        <v>25</v>
      </c>
      <c r="F370" s="77">
        <f>E335</f>
        <v>0.45</v>
      </c>
      <c r="G370" s="27">
        <f t="shared" si="45"/>
      </c>
      <c r="I370" s="2">
        <f>I337</f>
        <v>0</v>
      </c>
      <c r="J370" s="3" t="str">
        <f>J336</f>
        <v> </v>
      </c>
      <c r="K370" s="3">
        <f>K336</f>
      </c>
      <c r="L370" s="4">
        <f>L336</f>
      </c>
      <c r="M370" s="17">
        <f>M336</f>
      </c>
      <c r="N370" s="5">
        <f>N336</f>
      </c>
      <c r="O370" s="17">
        <f t="shared" si="46"/>
      </c>
      <c r="P370" s="17">
        <f t="shared" si="49"/>
      </c>
      <c r="Q370" s="17" t="e">
        <f t="shared" si="50"/>
        <v>#VALUE!</v>
      </c>
      <c r="R370" s="2">
        <v>4</v>
      </c>
      <c r="S370" s="2">
        <v>25</v>
      </c>
    </row>
    <row r="371" spans="3:19" ht="12.75" customHeight="1" hidden="1">
      <c r="C371" s="2">
        <v>18</v>
      </c>
      <c r="D371" s="165">
        <f>D338</f>
        <v>0</v>
      </c>
      <c r="E371" s="76">
        <f>E338</f>
        <v>25</v>
      </c>
      <c r="F371" s="77">
        <f>E339</f>
        <v>0.45</v>
      </c>
      <c r="G371" s="27">
        <f t="shared" si="45"/>
      </c>
      <c r="I371" s="2">
        <f>I341</f>
        <v>0</v>
      </c>
      <c r="J371" s="3" t="str">
        <f>J340</f>
        <v> </v>
      </c>
      <c r="K371" s="3">
        <f>K340</f>
      </c>
      <c r="L371" s="4">
        <f>L340</f>
      </c>
      <c r="M371" s="17">
        <f>M340</f>
      </c>
      <c r="N371" s="5">
        <f>N340</f>
      </c>
      <c r="O371" s="17">
        <f t="shared" si="46"/>
      </c>
      <c r="P371" s="17">
        <f t="shared" si="49"/>
      </c>
      <c r="Q371" s="17" t="e">
        <f t="shared" si="50"/>
        <v>#VALUE!</v>
      </c>
      <c r="R371" s="2">
        <v>14</v>
      </c>
      <c r="S371" s="2">
        <v>25</v>
      </c>
    </row>
    <row r="372" spans="3:19" ht="12.75" customHeight="1" hidden="1">
      <c r="C372" s="2">
        <v>19</v>
      </c>
      <c r="D372" s="165">
        <f>D342</f>
        <v>0</v>
      </c>
      <c r="E372" s="76">
        <f>E342</f>
        <v>17</v>
      </c>
      <c r="F372" s="77">
        <f>E343</f>
        <v>0.3</v>
      </c>
      <c r="G372" s="27">
        <f t="shared" si="45"/>
      </c>
      <c r="I372" s="2">
        <f>I345</f>
        <v>0</v>
      </c>
      <c r="J372" s="3" t="str">
        <f>J344</f>
        <v> </v>
      </c>
      <c r="K372" s="3">
        <f>K344</f>
      </c>
      <c r="L372" s="4">
        <f>L344</f>
      </c>
      <c r="M372" s="17">
        <f>M344</f>
      </c>
      <c r="N372" s="5">
        <f>N344</f>
      </c>
      <c r="O372" s="17">
        <f t="shared" si="46"/>
      </c>
      <c r="P372" s="17">
        <f t="shared" si="49"/>
      </c>
      <c r="Q372" s="17" t="e">
        <f t="shared" si="50"/>
        <v>#VALUE!</v>
      </c>
      <c r="R372" s="2">
        <v>18</v>
      </c>
      <c r="S372" s="2">
        <v>17</v>
      </c>
    </row>
    <row r="373" spans="3:19" ht="12.75" customHeight="1" hidden="1">
      <c r="C373" s="2">
        <v>20</v>
      </c>
      <c r="D373" s="165">
        <f>D346</f>
        <v>0</v>
      </c>
      <c r="E373" s="76">
        <f>E346</f>
        <v>17</v>
      </c>
      <c r="F373" s="77">
        <f>E347</f>
        <v>0.3</v>
      </c>
      <c r="G373" s="27">
        <f t="shared" si="45"/>
      </c>
      <c r="I373" s="2">
        <f>I349</f>
        <v>0</v>
      </c>
      <c r="J373" s="3" t="str">
        <f>J348</f>
        <v> </v>
      </c>
      <c r="K373" s="3">
        <f>K348</f>
      </c>
      <c r="L373" s="4">
        <f>L348</f>
      </c>
      <c r="M373" s="17">
        <f>M348</f>
      </c>
      <c r="N373" s="5">
        <f>N348</f>
      </c>
      <c r="O373" s="17">
        <f t="shared" si="46"/>
      </c>
      <c r="P373" s="17">
        <f t="shared" si="49"/>
      </c>
      <c r="Q373" s="17" t="e">
        <f t="shared" si="50"/>
        <v>#VALUE!</v>
      </c>
      <c r="R373" s="2">
        <v>8</v>
      </c>
      <c r="S373" s="2">
        <v>17</v>
      </c>
    </row>
    <row r="374" spans="5:17" ht="12.75">
      <c r="E374" s="8"/>
      <c r="F374" s="7"/>
      <c r="G374" s="62"/>
      <c r="I374" s="2"/>
      <c r="J374" s="3"/>
      <c r="K374" s="3"/>
      <c r="L374" s="4"/>
      <c r="M374" s="17"/>
      <c r="O374" s="2"/>
      <c r="Q374" s="17"/>
    </row>
    <row r="375" spans="4:19" ht="12.75">
      <c r="D375" s="147" t="s">
        <v>160</v>
      </c>
      <c r="E375" s="78"/>
      <c r="F375" s="2" t="s">
        <v>16</v>
      </c>
      <c r="I375" s="2"/>
      <c r="J375" s="3"/>
      <c r="K375" s="3"/>
      <c r="L375" s="4"/>
      <c r="M375" s="3"/>
      <c r="O375" s="2"/>
      <c r="S375" s="2" t="s">
        <v>101</v>
      </c>
    </row>
    <row r="376" spans="4:19" ht="12.75">
      <c r="D376" s="147" t="s">
        <v>155</v>
      </c>
      <c r="F376" s="2" t="s">
        <v>68</v>
      </c>
      <c r="G376" s="2" t="s">
        <v>2</v>
      </c>
      <c r="H376" s="2" t="s">
        <v>54</v>
      </c>
      <c r="I376" s="2" t="s">
        <v>70</v>
      </c>
      <c r="J376" s="2" t="s">
        <v>70</v>
      </c>
      <c r="K376" s="2" t="s">
        <v>70</v>
      </c>
      <c r="L376" s="4" t="s">
        <v>70</v>
      </c>
      <c r="M376" s="4" t="s">
        <v>70</v>
      </c>
      <c r="O376" s="2" t="s">
        <v>73</v>
      </c>
      <c r="P376" s="2" t="s">
        <v>74</v>
      </c>
      <c r="R376" s="2" t="s">
        <v>82</v>
      </c>
      <c r="S376" s="2" t="s">
        <v>84</v>
      </c>
    </row>
    <row r="377" spans="4:20" ht="12.75">
      <c r="D377" s="1" t="s">
        <v>154</v>
      </c>
      <c r="E377" s="8" t="s">
        <v>0</v>
      </c>
      <c r="F377" s="8" t="s">
        <v>69</v>
      </c>
      <c r="G377" s="8" t="s">
        <v>77</v>
      </c>
      <c r="H377" s="15" t="s">
        <v>72</v>
      </c>
      <c r="I377" s="8" t="s">
        <v>71</v>
      </c>
      <c r="J377" s="17" t="s">
        <v>0</v>
      </c>
      <c r="K377" s="17" t="s">
        <v>1</v>
      </c>
      <c r="L377" s="7" t="s">
        <v>2</v>
      </c>
      <c r="M377" s="17" t="s">
        <v>7</v>
      </c>
      <c r="N377" s="18" t="s">
        <v>8</v>
      </c>
      <c r="O377" s="15" t="s">
        <v>72</v>
      </c>
      <c r="P377" s="7" t="s">
        <v>72</v>
      </c>
      <c r="R377" s="15" t="s">
        <v>55</v>
      </c>
      <c r="S377" s="2" t="s">
        <v>75</v>
      </c>
      <c r="T377" s="2" t="s">
        <v>16</v>
      </c>
    </row>
    <row r="378" spans="3:19" ht="12.75">
      <c r="C378" s="2">
        <v>1</v>
      </c>
      <c r="D378" s="145" t="str">
        <f>D356</f>
        <v>Gerritsen  C.</v>
      </c>
      <c r="E378" s="151">
        <f aca="true" t="shared" si="51" ref="E378:S378">E356</f>
        <v>17</v>
      </c>
      <c r="F378" s="153">
        <f t="shared" si="51"/>
        <v>0.3</v>
      </c>
      <c r="G378" s="150">
        <f t="shared" si="51"/>
        <v>1.1409395973154364</v>
      </c>
      <c r="H378" s="151"/>
      <c r="I378" s="151">
        <f t="shared" si="51"/>
        <v>6</v>
      </c>
      <c r="J378" s="151">
        <f t="shared" si="51"/>
        <v>51</v>
      </c>
      <c r="K378" s="151">
        <f t="shared" si="51"/>
        <v>149</v>
      </c>
      <c r="L378" s="153">
        <f t="shared" si="51"/>
        <v>0.3422818791946309</v>
      </c>
      <c r="M378" s="151">
        <f t="shared" si="51"/>
        <v>51</v>
      </c>
      <c r="N378" s="150">
        <f t="shared" si="51"/>
        <v>1</v>
      </c>
      <c r="O378" s="151">
        <f t="shared" si="51"/>
        <v>1</v>
      </c>
      <c r="P378" s="151">
        <f t="shared" si="51"/>
        <v>1</v>
      </c>
      <c r="Q378" s="151">
        <f t="shared" si="51"/>
        <v>2</v>
      </c>
      <c r="R378" s="151">
        <v>1</v>
      </c>
      <c r="S378" s="123" t="str">
        <f t="shared" si="51"/>
        <v>20+</v>
      </c>
    </row>
    <row r="379" spans="3:20" ht="12.75">
      <c r="C379" s="2">
        <v>2</v>
      </c>
      <c r="D379" s="145" t="str">
        <f>D363</f>
        <v>Kieftenbelt  B.</v>
      </c>
      <c r="E379" s="151">
        <f aca="true" t="shared" si="52" ref="E379:S379">E363</f>
        <v>22</v>
      </c>
      <c r="F379" s="153">
        <f t="shared" si="52"/>
        <v>0.4</v>
      </c>
      <c r="G379" s="150">
        <f t="shared" si="52"/>
        <v>0.8938547486033519</v>
      </c>
      <c r="H379" s="151"/>
      <c r="I379" s="151">
        <f t="shared" si="52"/>
        <v>4</v>
      </c>
      <c r="J379" s="151">
        <f t="shared" si="52"/>
        <v>64</v>
      </c>
      <c r="K379" s="151">
        <f t="shared" si="52"/>
        <v>179</v>
      </c>
      <c r="L379" s="153">
        <f t="shared" si="52"/>
        <v>0.3575418994413408</v>
      </c>
      <c r="M379" s="151">
        <f t="shared" si="52"/>
        <v>66</v>
      </c>
      <c r="N379" s="150">
        <f t="shared" si="52"/>
        <v>0.9696969696969697</v>
      </c>
      <c r="O379" s="151">
        <f t="shared" si="52"/>
        <v>2</v>
      </c>
      <c r="P379" s="151">
        <f t="shared" si="52"/>
        <v>2</v>
      </c>
      <c r="Q379" s="151">
        <f t="shared" si="52"/>
        <v>4</v>
      </c>
      <c r="R379" s="151">
        <v>2</v>
      </c>
      <c r="S379" s="151">
        <f t="shared" si="52"/>
        <v>22</v>
      </c>
      <c r="T379" s="57" t="s">
        <v>16</v>
      </c>
    </row>
    <row r="380" spans="3:20" ht="12.75">
      <c r="C380" s="2">
        <v>3</v>
      </c>
      <c r="D380" s="145" t="str">
        <f>D364</f>
        <v>Cardol  R.</v>
      </c>
      <c r="E380" s="151">
        <f aca="true" t="shared" si="53" ref="E380:S380">E364</f>
        <v>25</v>
      </c>
      <c r="F380" s="153">
        <f t="shared" si="53"/>
        <v>0.45</v>
      </c>
      <c r="G380" s="150">
        <f t="shared" si="53"/>
        <v>0.9411764705882353</v>
      </c>
      <c r="H380" s="151"/>
      <c r="I380" s="151">
        <f t="shared" si="53"/>
        <v>4</v>
      </c>
      <c r="J380" s="151">
        <f t="shared" si="53"/>
        <v>72</v>
      </c>
      <c r="K380" s="151">
        <f t="shared" si="53"/>
        <v>170</v>
      </c>
      <c r="L380" s="153">
        <f t="shared" si="53"/>
        <v>0.4235294117647059</v>
      </c>
      <c r="M380" s="151">
        <f t="shared" si="53"/>
        <v>75</v>
      </c>
      <c r="N380" s="150">
        <f t="shared" si="53"/>
        <v>0.96</v>
      </c>
      <c r="O380" s="151">
        <f t="shared" si="53"/>
        <v>3</v>
      </c>
      <c r="P380" s="151">
        <f t="shared" si="53"/>
        <v>2</v>
      </c>
      <c r="Q380" s="151">
        <f t="shared" si="53"/>
        <v>5</v>
      </c>
      <c r="R380" s="151">
        <v>3</v>
      </c>
      <c r="S380" s="151">
        <f t="shared" si="53"/>
        <v>25</v>
      </c>
      <c r="T380" s="2" t="s">
        <v>16</v>
      </c>
    </row>
    <row r="381" spans="3:20" ht="12.75">
      <c r="C381" s="2">
        <v>4</v>
      </c>
      <c r="D381" s="145" t="str">
        <f>D360</f>
        <v>Koerhuis  J.</v>
      </c>
      <c r="E381" s="151">
        <f aca="true" t="shared" si="54" ref="E381:S381">E360</f>
        <v>15</v>
      </c>
      <c r="F381" s="153">
        <f t="shared" si="54"/>
        <v>0.25</v>
      </c>
      <c r="G381" s="150">
        <f t="shared" si="54"/>
        <v>1.3228346456692914</v>
      </c>
      <c r="H381" s="151"/>
      <c r="I381" s="151">
        <f t="shared" si="54"/>
        <v>4</v>
      </c>
      <c r="J381" s="151">
        <f t="shared" si="54"/>
        <v>42</v>
      </c>
      <c r="K381" s="151">
        <f t="shared" si="54"/>
        <v>127</v>
      </c>
      <c r="L381" s="153">
        <f t="shared" si="54"/>
        <v>0.33070866141732286</v>
      </c>
      <c r="M381" s="151">
        <f t="shared" si="54"/>
        <v>45</v>
      </c>
      <c r="N381" s="150">
        <f t="shared" si="54"/>
        <v>0.9333333333333333</v>
      </c>
      <c r="O381" s="151">
        <f t="shared" si="54"/>
        <v>4</v>
      </c>
      <c r="P381" s="151">
        <f t="shared" si="54"/>
        <v>2</v>
      </c>
      <c r="Q381" s="151">
        <f t="shared" si="54"/>
        <v>6</v>
      </c>
      <c r="R381" s="151">
        <v>4</v>
      </c>
      <c r="S381" s="123" t="str">
        <f t="shared" si="54"/>
        <v>17+</v>
      </c>
      <c r="T381" s="57" t="s">
        <v>16</v>
      </c>
    </row>
    <row r="382" spans="3:20" ht="12.75">
      <c r="C382" s="2">
        <v>5</v>
      </c>
      <c r="D382" s="145" t="str">
        <f>D359</f>
        <v>Valk  H.</v>
      </c>
      <c r="E382" s="151">
        <f aca="true" t="shared" si="55" ref="E382:S382">E359</f>
        <v>25</v>
      </c>
      <c r="F382" s="153">
        <f t="shared" si="55"/>
        <v>0.45</v>
      </c>
      <c r="G382" s="150">
        <f t="shared" si="55"/>
        <v>0.9379509379509379</v>
      </c>
      <c r="H382" s="151"/>
      <c r="I382" s="151">
        <f t="shared" si="55"/>
        <v>4</v>
      </c>
      <c r="J382" s="151">
        <f t="shared" si="55"/>
        <v>65</v>
      </c>
      <c r="K382" s="151">
        <f t="shared" si="55"/>
        <v>154</v>
      </c>
      <c r="L382" s="153">
        <f t="shared" si="55"/>
        <v>0.42207792207792205</v>
      </c>
      <c r="M382" s="151">
        <f t="shared" si="55"/>
        <v>75</v>
      </c>
      <c r="N382" s="150">
        <f t="shared" si="55"/>
        <v>0.8666666666666667</v>
      </c>
      <c r="O382" s="151">
        <f t="shared" si="55"/>
        <v>6</v>
      </c>
      <c r="P382" s="151">
        <f t="shared" si="55"/>
        <v>2</v>
      </c>
      <c r="Q382" s="151">
        <f t="shared" si="55"/>
        <v>8</v>
      </c>
      <c r="R382" s="151">
        <v>5</v>
      </c>
      <c r="S382" s="151">
        <f t="shared" si="55"/>
        <v>25</v>
      </c>
      <c r="T382" s="2" t="s">
        <v>16</v>
      </c>
    </row>
    <row r="383" spans="3:20" ht="12.75">
      <c r="C383" s="2">
        <v>6</v>
      </c>
      <c r="D383" s="145" t="str">
        <f>D365</f>
        <v>Stegeman  B.</v>
      </c>
      <c r="E383" s="151">
        <f aca="true" t="shared" si="56" ref="E383:S383">E365</f>
        <v>17</v>
      </c>
      <c r="F383" s="153">
        <f t="shared" si="56"/>
        <v>0.3</v>
      </c>
      <c r="G383" s="150">
        <f t="shared" si="56"/>
        <v>1.023809523809524</v>
      </c>
      <c r="H383" s="151"/>
      <c r="I383" s="151">
        <f t="shared" si="56"/>
        <v>4</v>
      </c>
      <c r="J383" s="151">
        <f t="shared" si="56"/>
        <v>43</v>
      </c>
      <c r="K383" s="151">
        <f t="shared" si="56"/>
        <v>140</v>
      </c>
      <c r="L383" s="153">
        <f t="shared" si="56"/>
        <v>0.30714285714285716</v>
      </c>
      <c r="M383" s="151">
        <f t="shared" si="56"/>
        <v>51</v>
      </c>
      <c r="N383" s="150">
        <f t="shared" si="56"/>
        <v>0.8431372549019608</v>
      </c>
      <c r="O383" s="151">
        <f t="shared" si="56"/>
        <v>8</v>
      </c>
      <c r="P383" s="151">
        <f t="shared" si="56"/>
        <v>2</v>
      </c>
      <c r="Q383" s="151">
        <f t="shared" si="56"/>
        <v>10</v>
      </c>
      <c r="R383" s="151">
        <v>6</v>
      </c>
      <c r="S383" s="151">
        <f t="shared" si="56"/>
        <v>17</v>
      </c>
      <c r="T383" s="2" t="s">
        <v>16</v>
      </c>
    </row>
    <row r="384" spans="5:17" ht="12.75">
      <c r="E384" s="58"/>
      <c r="F384" s="4"/>
      <c r="G384" s="5"/>
      <c r="H384" s="58"/>
      <c r="I384" s="2"/>
      <c r="J384" s="2"/>
      <c r="K384" s="2"/>
      <c r="L384" s="4"/>
      <c r="M384" s="58"/>
      <c r="O384" s="58"/>
      <c r="P384" s="58"/>
      <c r="Q384" s="3"/>
    </row>
    <row r="385" spans="4:19" ht="12.75">
      <c r="D385" s="115" t="s">
        <v>52</v>
      </c>
      <c r="E385" s="8" t="s">
        <v>16</v>
      </c>
      <c r="F385" s="7" t="s">
        <v>16</v>
      </c>
      <c r="G385" s="27" t="s">
        <v>16</v>
      </c>
      <c r="H385" s="8"/>
      <c r="I385" s="8" t="s">
        <v>16</v>
      </c>
      <c r="J385" s="8" t="s">
        <v>16</v>
      </c>
      <c r="K385" s="8" t="s">
        <v>16</v>
      </c>
      <c r="L385" s="7" t="s">
        <v>16</v>
      </c>
      <c r="M385" s="8" t="s">
        <v>16</v>
      </c>
      <c r="N385" s="27" t="s">
        <v>16</v>
      </c>
      <c r="O385" s="8" t="s">
        <v>16</v>
      </c>
      <c r="P385" s="8" t="s">
        <v>16</v>
      </c>
      <c r="Q385" s="17" t="s">
        <v>16</v>
      </c>
      <c r="R385" s="8" t="s">
        <v>16</v>
      </c>
      <c r="S385" s="8" t="s">
        <v>16</v>
      </c>
    </row>
    <row r="386" spans="3:20" ht="12.75">
      <c r="C386" s="2">
        <v>7</v>
      </c>
      <c r="D386" s="114" t="str">
        <f>D358</f>
        <v>Jansen  H.</v>
      </c>
      <c r="E386" s="3">
        <f aca="true" t="shared" si="57" ref="E386:S386">E358</f>
        <v>17</v>
      </c>
      <c r="F386" s="4">
        <f t="shared" si="57"/>
        <v>0.3</v>
      </c>
      <c r="G386" s="5">
        <f t="shared" si="57"/>
        <v>0.7818930041152263</v>
      </c>
      <c r="H386" s="3"/>
      <c r="I386" s="3">
        <f t="shared" si="57"/>
        <v>4</v>
      </c>
      <c r="J386" s="3">
        <f t="shared" si="57"/>
        <v>38</v>
      </c>
      <c r="K386" s="3">
        <f t="shared" si="57"/>
        <v>162</v>
      </c>
      <c r="L386" s="4">
        <f t="shared" si="57"/>
        <v>0.2345679012345679</v>
      </c>
      <c r="M386" s="3">
        <f t="shared" si="57"/>
        <v>51</v>
      </c>
      <c r="N386" s="5">
        <f t="shared" si="57"/>
        <v>0.7450980392156863</v>
      </c>
      <c r="O386" s="3">
        <f t="shared" si="57"/>
        <v>10</v>
      </c>
      <c r="P386" s="3">
        <f t="shared" si="57"/>
        <v>2</v>
      </c>
      <c r="Q386" s="3">
        <f t="shared" si="57"/>
        <v>12</v>
      </c>
      <c r="R386" s="3">
        <v>7</v>
      </c>
      <c r="S386" s="3">
        <f t="shared" si="57"/>
        <v>17</v>
      </c>
      <c r="T386" s="57" t="s">
        <v>16</v>
      </c>
    </row>
    <row r="387" spans="3:20" ht="12.75">
      <c r="C387" s="2">
        <v>8</v>
      </c>
      <c r="D387" s="114" t="str">
        <f>D354</f>
        <v>Oortwijn  Th.</v>
      </c>
      <c r="E387" s="3">
        <f aca="true" t="shared" si="58" ref="E387:S387">E354</f>
        <v>20</v>
      </c>
      <c r="F387" s="4">
        <f t="shared" si="58"/>
        <v>0.35</v>
      </c>
      <c r="G387" s="5">
        <f t="shared" si="58"/>
        <v>0.935374149659864</v>
      </c>
      <c r="H387" s="3"/>
      <c r="I387" s="3">
        <f t="shared" si="58"/>
        <v>2</v>
      </c>
      <c r="J387" s="3">
        <f t="shared" si="58"/>
        <v>55</v>
      </c>
      <c r="K387" s="3">
        <f t="shared" si="58"/>
        <v>168</v>
      </c>
      <c r="L387" s="4">
        <f t="shared" si="58"/>
        <v>0.3273809523809524</v>
      </c>
      <c r="M387" s="3">
        <f t="shared" si="58"/>
        <v>60</v>
      </c>
      <c r="N387" s="5">
        <f t="shared" si="58"/>
        <v>0.9166666666666666</v>
      </c>
      <c r="O387" s="3">
        <f t="shared" si="58"/>
        <v>5</v>
      </c>
      <c r="P387" s="3">
        <f t="shared" si="58"/>
        <v>8</v>
      </c>
      <c r="Q387" s="3">
        <f t="shared" si="58"/>
        <v>13</v>
      </c>
      <c r="R387" s="3">
        <v>8</v>
      </c>
      <c r="S387" s="3">
        <f t="shared" si="58"/>
        <v>20</v>
      </c>
      <c r="T387" s="2" t="s">
        <v>16</v>
      </c>
    </row>
    <row r="388" spans="3:20" ht="12.75">
      <c r="C388" s="2">
        <v>9</v>
      </c>
      <c r="D388" s="114" t="str">
        <f>D357</f>
        <v>Haan  F. de</v>
      </c>
      <c r="E388" s="3">
        <f aca="true" t="shared" si="59" ref="E388:Q388">E357</f>
        <v>17</v>
      </c>
      <c r="F388" s="4">
        <f t="shared" si="59"/>
        <v>0.3</v>
      </c>
      <c r="G388" s="5">
        <f t="shared" si="59"/>
        <v>0.9803921568627452</v>
      </c>
      <c r="H388" s="3"/>
      <c r="I388" s="3">
        <f t="shared" si="59"/>
        <v>2</v>
      </c>
      <c r="J388" s="3">
        <f t="shared" si="59"/>
        <v>40</v>
      </c>
      <c r="K388" s="3">
        <f t="shared" si="59"/>
        <v>136</v>
      </c>
      <c r="L388" s="4">
        <f t="shared" si="59"/>
        <v>0.29411764705882354</v>
      </c>
      <c r="M388" s="3">
        <f t="shared" si="59"/>
        <v>51</v>
      </c>
      <c r="N388" s="5">
        <f t="shared" si="59"/>
        <v>0.7843137254901961</v>
      </c>
      <c r="O388" s="3">
        <f t="shared" si="59"/>
        <v>9</v>
      </c>
      <c r="P388" s="3">
        <f t="shared" si="59"/>
        <v>8</v>
      </c>
      <c r="Q388" s="3">
        <f t="shared" si="59"/>
        <v>17</v>
      </c>
      <c r="R388" s="3">
        <v>9</v>
      </c>
      <c r="S388" s="3">
        <f>S362</f>
        <v>20</v>
      </c>
      <c r="T388" s="2" t="s">
        <v>16</v>
      </c>
    </row>
    <row r="389" spans="3:20" ht="12.75">
      <c r="C389" s="2">
        <v>10</v>
      </c>
      <c r="D389" s="114" t="str">
        <f>D362</f>
        <v>Heemstra  H.</v>
      </c>
      <c r="E389" s="3">
        <f aca="true" t="shared" si="60" ref="E389:Q389">E362</f>
        <v>20</v>
      </c>
      <c r="F389" s="4">
        <f t="shared" si="60"/>
        <v>0.35</v>
      </c>
      <c r="G389" s="5">
        <f t="shared" si="60"/>
        <v>0.8253968253968254</v>
      </c>
      <c r="H389" s="3"/>
      <c r="I389" s="3">
        <f t="shared" si="60"/>
        <v>0</v>
      </c>
      <c r="J389" s="3">
        <f t="shared" si="60"/>
        <v>52</v>
      </c>
      <c r="K389" s="3">
        <f t="shared" si="60"/>
        <v>180</v>
      </c>
      <c r="L389" s="4">
        <f t="shared" si="60"/>
        <v>0.28888888888888886</v>
      </c>
      <c r="M389" s="3">
        <f t="shared" si="60"/>
        <v>60</v>
      </c>
      <c r="N389" s="5">
        <f t="shared" si="60"/>
        <v>0.8666666666666667</v>
      </c>
      <c r="O389" s="3">
        <f t="shared" si="60"/>
        <v>6</v>
      </c>
      <c r="P389" s="3">
        <f t="shared" si="60"/>
        <v>11</v>
      </c>
      <c r="Q389" s="3">
        <f t="shared" si="60"/>
        <v>17</v>
      </c>
      <c r="R389" s="3">
        <v>10</v>
      </c>
      <c r="S389" s="3">
        <f>S357</f>
        <v>17</v>
      </c>
      <c r="T389" s="2" t="s">
        <v>16</v>
      </c>
    </row>
    <row r="390" spans="3:20" ht="12.75">
      <c r="C390" s="2">
        <v>11</v>
      </c>
      <c r="D390" s="114" t="str">
        <f>D355</f>
        <v>Meijer  J.</v>
      </c>
      <c r="E390" s="3">
        <f aca="true" t="shared" si="61" ref="E390:Q390">E355</f>
        <v>17</v>
      </c>
      <c r="F390" s="4">
        <f t="shared" si="61"/>
        <v>0.3</v>
      </c>
      <c r="G390" s="5">
        <f t="shared" si="61"/>
        <v>0.9022556390977443</v>
      </c>
      <c r="H390" s="3"/>
      <c r="I390" s="3">
        <f t="shared" si="61"/>
        <v>2</v>
      </c>
      <c r="J390" s="3">
        <f t="shared" si="61"/>
        <v>36</v>
      </c>
      <c r="K390" s="3">
        <f t="shared" si="61"/>
        <v>133</v>
      </c>
      <c r="L390" s="4">
        <f t="shared" si="61"/>
        <v>0.2706766917293233</v>
      </c>
      <c r="M390" s="3">
        <f t="shared" si="61"/>
        <v>51</v>
      </c>
      <c r="N390" s="5">
        <f t="shared" si="61"/>
        <v>0.7058823529411765</v>
      </c>
      <c r="O390" s="3">
        <f t="shared" si="61"/>
        <v>12</v>
      </c>
      <c r="P390" s="3">
        <f t="shared" si="61"/>
        <v>8</v>
      </c>
      <c r="Q390" s="3">
        <f t="shared" si="61"/>
        <v>20</v>
      </c>
      <c r="R390" s="3">
        <v>11</v>
      </c>
      <c r="S390" s="3">
        <f>S355</f>
        <v>17</v>
      </c>
      <c r="T390" s="2" t="s">
        <v>16</v>
      </c>
    </row>
    <row r="391" spans="3:20" ht="12.75">
      <c r="C391" s="2">
        <v>12</v>
      </c>
      <c r="D391" s="114" t="str">
        <f>D361</f>
        <v>Mourik  G. van</v>
      </c>
      <c r="E391" s="3">
        <f aca="true" t="shared" si="62" ref="E391:S391">E361</f>
        <v>22</v>
      </c>
      <c r="F391" s="4">
        <f t="shared" si="62"/>
        <v>0.4</v>
      </c>
      <c r="G391" s="5">
        <f t="shared" si="62"/>
        <v>0.708092485549133</v>
      </c>
      <c r="H391" s="3"/>
      <c r="I391" s="3">
        <f t="shared" si="62"/>
        <v>0</v>
      </c>
      <c r="J391" s="3">
        <f t="shared" si="62"/>
        <v>49</v>
      </c>
      <c r="K391" s="3">
        <f t="shared" si="62"/>
        <v>173</v>
      </c>
      <c r="L391" s="4">
        <f t="shared" si="62"/>
        <v>0.2832369942196532</v>
      </c>
      <c r="M391" s="3">
        <f t="shared" si="62"/>
        <v>66</v>
      </c>
      <c r="N391" s="5">
        <f t="shared" si="62"/>
        <v>0.7424242424242424</v>
      </c>
      <c r="O391" s="3">
        <f t="shared" si="62"/>
        <v>11</v>
      </c>
      <c r="P391" s="3">
        <f t="shared" si="62"/>
        <v>11</v>
      </c>
      <c r="Q391" s="3">
        <f t="shared" si="62"/>
        <v>22</v>
      </c>
      <c r="R391" s="3">
        <v>12</v>
      </c>
      <c r="S391" s="3">
        <f t="shared" si="62"/>
        <v>22</v>
      </c>
      <c r="T391" s="2" t="s">
        <v>16</v>
      </c>
    </row>
    <row r="392" spans="3:20" ht="12.75" customHeight="1" hidden="1">
      <c r="C392" s="2">
        <v>13</v>
      </c>
      <c r="D392" s="114" t="str">
        <f>D358</f>
        <v>Jansen  H.</v>
      </c>
      <c r="E392" s="3">
        <f aca="true" t="shared" si="63" ref="E392:S392">E358</f>
        <v>17</v>
      </c>
      <c r="F392" s="4">
        <f t="shared" si="63"/>
        <v>0.3</v>
      </c>
      <c r="G392" s="5">
        <f t="shared" si="63"/>
        <v>0.7818930041152263</v>
      </c>
      <c r="H392" s="3"/>
      <c r="I392" s="3">
        <f t="shared" si="63"/>
        <v>4</v>
      </c>
      <c r="J392" s="3">
        <f t="shared" si="63"/>
        <v>38</v>
      </c>
      <c r="K392" s="3">
        <f t="shared" si="63"/>
        <v>162</v>
      </c>
      <c r="L392" s="4">
        <f t="shared" si="63"/>
        <v>0.2345679012345679</v>
      </c>
      <c r="M392" s="3">
        <f t="shared" si="63"/>
        <v>51</v>
      </c>
      <c r="N392" s="5">
        <f t="shared" si="63"/>
        <v>0.7450980392156863</v>
      </c>
      <c r="O392" s="3">
        <f t="shared" si="63"/>
        <v>10</v>
      </c>
      <c r="P392" s="3">
        <f t="shared" si="63"/>
        <v>2</v>
      </c>
      <c r="Q392" s="3">
        <f t="shared" si="63"/>
        <v>12</v>
      </c>
      <c r="R392" s="3">
        <f t="shared" si="63"/>
        <v>7</v>
      </c>
      <c r="S392" s="3">
        <f t="shared" si="63"/>
        <v>17</v>
      </c>
      <c r="T392" s="2" t="s">
        <v>16</v>
      </c>
    </row>
    <row r="393" spans="3:20" ht="12.75" customHeight="1" hidden="1">
      <c r="C393" s="2">
        <v>14</v>
      </c>
      <c r="D393" s="114">
        <f>D371</f>
        <v>0</v>
      </c>
      <c r="E393" s="3">
        <f aca="true" t="shared" si="64" ref="E393:S393">E371</f>
        <v>25</v>
      </c>
      <c r="F393" s="4">
        <f t="shared" si="64"/>
        <v>0.45</v>
      </c>
      <c r="G393" s="5">
        <f t="shared" si="64"/>
      </c>
      <c r="H393" s="3"/>
      <c r="I393" s="3">
        <f t="shared" si="64"/>
        <v>0</v>
      </c>
      <c r="J393" s="3" t="str">
        <f t="shared" si="64"/>
        <v> </v>
      </c>
      <c r="K393" s="3">
        <f t="shared" si="64"/>
      </c>
      <c r="L393" s="4">
        <f t="shared" si="64"/>
      </c>
      <c r="M393" s="3">
        <f t="shared" si="64"/>
      </c>
      <c r="N393" s="5">
        <f t="shared" si="64"/>
      </c>
      <c r="O393" s="3">
        <f t="shared" si="64"/>
      </c>
      <c r="P393" s="3">
        <f t="shared" si="64"/>
      </c>
      <c r="Q393" s="3" t="e">
        <f t="shared" si="64"/>
        <v>#VALUE!</v>
      </c>
      <c r="R393" s="3">
        <f t="shared" si="64"/>
        <v>14</v>
      </c>
      <c r="S393" s="3">
        <f t="shared" si="64"/>
        <v>25</v>
      </c>
      <c r="T393" s="2" t="s">
        <v>16</v>
      </c>
    </row>
    <row r="394" spans="3:20" ht="12.75" customHeight="1" hidden="1">
      <c r="C394" s="2">
        <v>15</v>
      </c>
      <c r="D394" s="114" t="str">
        <f>D359</f>
        <v>Valk  H.</v>
      </c>
      <c r="E394" s="3">
        <f aca="true" t="shared" si="65" ref="E394:S394">E359</f>
        <v>25</v>
      </c>
      <c r="F394" s="4">
        <f t="shared" si="65"/>
        <v>0.45</v>
      </c>
      <c r="G394" s="5">
        <f t="shared" si="65"/>
        <v>0.9379509379509379</v>
      </c>
      <c r="H394" s="3"/>
      <c r="I394" s="3">
        <f t="shared" si="65"/>
        <v>4</v>
      </c>
      <c r="J394" s="3">
        <f t="shared" si="65"/>
        <v>65</v>
      </c>
      <c r="K394" s="3">
        <f t="shared" si="65"/>
        <v>154</v>
      </c>
      <c r="L394" s="4">
        <f t="shared" si="65"/>
        <v>0.42207792207792205</v>
      </c>
      <c r="M394" s="3">
        <f t="shared" si="65"/>
        <v>75</v>
      </c>
      <c r="N394" s="5">
        <f t="shared" si="65"/>
        <v>0.8666666666666667</v>
      </c>
      <c r="O394" s="3">
        <f t="shared" si="65"/>
        <v>6</v>
      </c>
      <c r="P394" s="3">
        <f t="shared" si="65"/>
        <v>2</v>
      </c>
      <c r="Q394" s="3">
        <f t="shared" si="65"/>
        <v>8</v>
      </c>
      <c r="R394" s="3">
        <f t="shared" si="65"/>
        <v>5</v>
      </c>
      <c r="S394" s="3">
        <f t="shared" si="65"/>
        <v>25</v>
      </c>
      <c r="T394" s="2" t="s">
        <v>16</v>
      </c>
    </row>
    <row r="395" spans="3:20" ht="12.75" customHeight="1" hidden="1">
      <c r="C395" s="2">
        <v>16</v>
      </c>
      <c r="D395" s="114">
        <f>D366</f>
        <v>0</v>
      </c>
      <c r="E395" s="3">
        <f aca="true" t="shared" si="66" ref="E395:S395">E366</f>
        <v>22</v>
      </c>
      <c r="F395" s="4">
        <f t="shared" si="66"/>
        <v>0.4</v>
      </c>
      <c r="G395" s="5">
        <f t="shared" si="66"/>
      </c>
      <c r="H395" s="3"/>
      <c r="I395" s="3">
        <f t="shared" si="66"/>
        <v>0</v>
      </c>
      <c r="J395" s="3" t="str">
        <f t="shared" si="66"/>
        <v> </v>
      </c>
      <c r="K395" s="3">
        <f t="shared" si="66"/>
      </c>
      <c r="L395" s="4">
        <f t="shared" si="66"/>
      </c>
      <c r="M395" s="3">
        <f t="shared" si="66"/>
      </c>
      <c r="N395" s="5">
        <f t="shared" si="66"/>
      </c>
      <c r="O395" s="3">
        <f t="shared" si="66"/>
      </c>
      <c r="P395" s="3">
        <f t="shared" si="66"/>
      </c>
      <c r="Q395" s="3" t="e">
        <f t="shared" si="66"/>
        <v>#VALUE!</v>
      </c>
      <c r="R395" s="3">
        <f t="shared" si="66"/>
        <v>16</v>
      </c>
      <c r="S395" s="3">
        <f t="shared" si="66"/>
        <v>22</v>
      </c>
      <c r="T395" s="2" t="s">
        <v>16</v>
      </c>
    </row>
    <row r="396" spans="3:19" ht="12.75" customHeight="1" hidden="1">
      <c r="C396" s="2">
        <v>17</v>
      </c>
      <c r="D396" s="114" t="str">
        <f>D363</f>
        <v>Kieftenbelt  B.</v>
      </c>
      <c r="E396" s="3">
        <f aca="true" t="shared" si="67" ref="E396:S396">E363</f>
        <v>22</v>
      </c>
      <c r="F396" s="4">
        <f t="shared" si="67"/>
        <v>0.4</v>
      </c>
      <c r="G396" s="5">
        <f t="shared" si="67"/>
        <v>0.8938547486033519</v>
      </c>
      <c r="H396" s="3"/>
      <c r="I396" s="3">
        <f t="shared" si="67"/>
        <v>4</v>
      </c>
      <c r="J396" s="3">
        <f t="shared" si="67"/>
        <v>64</v>
      </c>
      <c r="K396" s="3">
        <f t="shared" si="67"/>
        <v>179</v>
      </c>
      <c r="L396" s="4">
        <f t="shared" si="67"/>
        <v>0.3575418994413408</v>
      </c>
      <c r="M396" s="3">
        <f t="shared" si="67"/>
        <v>66</v>
      </c>
      <c r="N396" s="5">
        <f t="shared" si="67"/>
        <v>0.9696969696969697</v>
      </c>
      <c r="O396" s="3">
        <f t="shared" si="67"/>
        <v>2</v>
      </c>
      <c r="P396" s="3">
        <f t="shared" si="67"/>
        <v>2</v>
      </c>
      <c r="Q396" s="3">
        <f t="shared" si="67"/>
        <v>4</v>
      </c>
      <c r="R396" s="3">
        <f t="shared" si="67"/>
        <v>2</v>
      </c>
      <c r="S396" s="3">
        <f t="shared" si="67"/>
        <v>22</v>
      </c>
    </row>
    <row r="397" spans="3:19" ht="12.75" customHeight="1" hidden="1">
      <c r="C397" s="2">
        <v>18</v>
      </c>
      <c r="D397" s="114">
        <f>D372</f>
        <v>0</v>
      </c>
      <c r="E397" s="3">
        <f aca="true" t="shared" si="68" ref="E397:S397">E372</f>
        <v>17</v>
      </c>
      <c r="F397" s="4">
        <f t="shared" si="68"/>
        <v>0.3</v>
      </c>
      <c r="G397" s="5">
        <f t="shared" si="68"/>
      </c>
      <c r="H397" s="3"/>
      <c r="I397" s="3">
        <f t="shared" si="68"/>
        <v>0</v>
      </c>
      <c r="J397" s="3" t="str">
        <f t="shared" si="68"/>
        <v> </v>
      </c>
      <c r="K397" s="3">
        <f t="shared" si="68"/>
      </c>
      <c r="L397" s="4">
        <f t="shared" si="68"/>
      </c>
      <c r="M397" s="3">
        <f t="shared" si="68"/>
      </c>
      <c r="N397" s="5">
        <f t="shared" si="68"/>
      </c>
      <c r="O397" s="3">
        <f t="shared" si="68"/>
      </c>
      <c r="P397" s="3">
        <f t="shared" si="68"/>
      </c>
      <c r="Q397" s="3" t="e">
        <f t="shared" si="68"/>
        <v>#VALUE!</v>
      </c>
      <c r="R397" s="3">
        <f t="shared" si="68"/>
        <v>18</v>
      </c>
      <c r="S397" s="3">
        <f t="shared" si="68"/>
        <v>17</v>
      </c>
    </row>
    <row r="398" spans="3:19" ht="12.75" customHeight="1" hidden="1">
      <c r="C398" s="2">
        <v>19</v>
      </c>
      <c r="D398" s="114" t="str">
        <f>D354</f>
        <v>Oortwijn  Th.</v>
      </c>
      <c r="E398" s="3">
        <f aca="true" t="shared" si="69" ref="E398:S398">E354</f>
        <v>20</v>
      </c>
      <c r="F398" s="4">
        <f t="shared" si="69"/>
        <v>0.35</v>
      </c>
      <c r="G398" s="5">
        <f t="shared" si="69"/>
        <v>0.935374149659864</v>
      </c>
      <c r="H398" s="3"/>
      <c r="I398" s="3">
        <f t="shared" si="69"/>
        <v>2</v>
      </c>
      <c r="J398" s="3">
        <f t="shared" si="69"/>
        <v>55</v>
      </c>
      <c r="K398" s="3">
        <f t="shared" si="69"/>
        <v>168</v>
      </c>
      <c r="L398" s="4">
        <f t="shared" si="69"/>
        <v>0.3273809523809524</v>
      </c>
      <c r="M398" s="3">
        <f t="shared" si="69"/>
        <v>60</v>
      </c>
      <c r="N398" s="5">
        <f t="shared" si="69"/>
        <v>0.9166666666666666</v>
      </c>
      <c r="O398" s="3">
        <f t="shared" si="69"/>
        <v>5</v>
      </c>
      <c r="P398" s="3">
        <f t="shared" si="69"/>
        <v>8</v>
      </c>
      <c r="Q398" s="3">
        <f t="shared" si="69"/>
        <v>13</v>
      </c>
      <c r="R398" s="3">
        <f t="shared" si="69"/>
        <v>7</v>
      </c>
      <c r="S398" s="3">
        <f t="shared" si="69"/>
        <v>20</v>
      </c>
    </row>
    <row r="399" spans="3:19" ht="12.75" customHeight="1" hidden="1">
      <c r="C399" s="2">
        <v>20</v>
      </c>
      <c r="D399" s="114">
        <f>D367</f>
        <v>0</v>
      </c>
      <c r="E399" s="3">
        <f aca="true" t="shared" si="70" ref="E399:S399">E367</f>
        <v>27</v>
      </c>
      <c r="F399" s="4">
        <f t="shared" si="70"/>
        <v>0.5</v>
      </c>
      <c r="G399" s="5">
        <f t="shared" si="70"/>
      </c>
      <c r="H399" s="3"/>
      <c r="I399" s="3">
        <f t="shared" si="70"/>
        <v>0</v>
      </c>
      <c r="J399" s="3" t="str">
        <f t="shared" si="70"/>
        <v> </v>
      </c>
      <c r="K399" s="3">
        <f t="shared" si="70"/>
      </c>
      <c r="L399" s="4">
        <f t="shared" si="70"/>
      </c>
      <c r="M399" s="3">
        <f t="shared" si="70"/>
      </c>
      <c r="N399" s="5">
        <f t="shared" si="70"/>
      </c>
      <c r="O399" s="3">
        <f t="shared" si="70"/>
      </c>
      <c r="P399" s="3">
        <f t="shared" si="70"/>
      </c>
      <c r="Q399" s="3" t="e">
        <f t="shared" si="70"/>
        <v>#VALUE!</v>
      </c>
      <c r="R399" s="3">
        <f t="shared" si="70"/>
        <v>20</v>
      </c>
      <c r="S399" s="3">
        <f t="shared" si="70"/>
        <v>27</v>
      </c>
    </row>
    <row r="400" spans="5:17" ht="12.75">
      <c r="E400" s="8"/>
      <c r="F400" s="7"/>
      <c r="G400" s="62"/>
      <c r="H400" s="15"/>
      <c r="I400" s="15"/>
      <c r="J400" s="17"/>
      <c r="K400" s="17"/>
      <c r="L400" s="7"/>
      <c r="M400" s="17"/>
      <c r="N400" s="27"/>
      <c r="O400" s="59"/>
      <c r="P400" s="15"/>
      <c r="Q400" s="17"/>
    </row>
    <row r="401" spans="4:17" ht="12.75">
      <c r="D401" s="6" t="s">
        <v>89</v>
      </c>
      <c r="E401" s="78"/>
      <c r="F401" s="78"/>
      <c r="G401" s="117"/>
      <c r="H401" s="78"/>
      <c r="I401" s="15"/>
      <c r="J401" s="17"/>
      <c r="K401" s="17"/>
      <c r="L401" s="7"/>
      <c r="M401" s="17"/>
      <c r="N401" s="27"/>
      <c r="O401" s="59"/>
      <c r="P401" s="15"/>
      <c r="Q401" s="17"/>
    </row>
    <row r="402" spans="4:18" ht="13.5" thickBot="1">
      <c r="D402" s="178" t="s">
        <v>16</v>
      </c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6" t="s">
        <v>16</v>
      </c>
      <c r="P402" s="2" t="s">
        <v>16</v>
      </c>
      <c r="Q402" s="17" t="s">
        <v>16</v>
      </c>
      <c r="R402" s="2" t="s">
        <v>16</v>
      </c>
    </row>
    <row r="403" spans="4:45" ht="13.5" thickBot="1">
      <c r="D403" s="115" t="s">
        <v>16</v>
      </c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6" t="s">
        <v>16</v>
      </c>
      <c r="P403" s="2" t="s">
        <v>16</v>
      </c>
      <c r="Q403" s="17" t="s">
        <v>16</v>
      </c>
      <c r="R403" s="9"/>
      <c r="S403" s="110"/>
      <c r="T403" s="105" t="s">
        <v>10</v>
      </c>
      <c r="AH403" s="12" t="s">
        <v>51</v>
      </c>
      <c r="AI403" s="111"/>
      <c r="AJ403" s="111"/>
      <c r="AK403" s="111"/>
      <c r="AL403" s="15"/>
      <c r="AM403"/>
      <c r="AN403"/>
      <c r="AO403"/>
      <c r="AP403"/>
      <c r="AQ403"/>
      <c r="AR403"/>
      <c r="AS403"/>
    </row>
    <row r="404" spans="4:45" ht="12.75">
      <c r="D404" s="179" t="s">
        <v>159</v>
      </c>
      <c r="E404" s="176"/>
      <c r="F404" s="176"/>
      <c r="G404" s="15" t="s">
        <v>16</v>
      </c>
      <c r="H404" s="7"/>
      <c r="I404" s="15"/>
      <c r="J404" s="17"/>
      <c r="K404" s="17"/>
      <c r="L404" s="7"/>
      <c r="M404" s="17"/>
      <c r="N404" s="18"/>
      <c r="O404" s="59" t="s">
        <v>16</v>
      </c>
      <c r="R404" s="9"/>
      <c r="S404" s="107" t="s">
        <v>18</v>
      </c>
      <c r="T404" s="106"/>
      <c r="U404" s="11" t="s">
        <v>11</v>
      </c>
      <c r="V404" s="11" t="s">
        <v>11</v>
      </c>
      <c r="W404" s="11" t="s">
        <v>12</v>
      </c>
      <c r="X404" s="12" t="s">
        <v>13</v>
      </c>
      <c r="Y404" s="11" t="s">
        <v>14</v>
      </c>
      <c r="Z404" s="11" t="s">
        <v>79</v>
      </c>
      <c r="AA404" s="11" t="s">
        <v>15</v>
      </c>
      <c r="AB404" s="11" t="s">
        <v>15</v>
      </c>
      <c r="AC404" s="12" t="s">
        <v>15</v>
      </c>
      <c r="AD404" s="11" t="s">
        <v>15</v>
      </c>
      <c r="AE404" s="13" t="s">
        <v>79</v>
      </c>
      <c r="AF404" s="13" t="s">
        <v>79</v>
      </c>
      <c r="AG404" s="84" t="s">
        <v>9</v>
      </c>
      <c r="AH404" s="12" t="s">
        <v>80</v>
      </c>
      <c r="AI404" s="15" t="s">
        <v>90</v>
      </c>
      <c r="AJ404" s="15" t="s">
        <v>91</v>
      </c>
      <c r="AK404" s="15" t="s">
        <v>92</v>
      </c>
      <c r="AL404" s="15"/>
      <c r="AM404"/>
      <c r="AN404"/>
      <c r="AO404"/>
      <c r="AP404"/>
      <c r="AQ404"/>
      <c r="AR404"/>
      <c r="AS404"/>
    </row>
    <row r="405" spans="4:45" ht="13.5" thickBot="1">
      <c r="D405" s="115" t="s">
        <v>10</v>
      </c>
      <c r="E405" s="15" t="s">
        <v>16</v>
      </c>
      <c r="F405" s="15" t="s">
        <v>16</v>
      </c>
      <c r="G405" s="15" t="s">
        <v>16</v>
      </c>
      <c r="H405" s="7" t="s">
        <v>16</v>
      </c>
      <c r="I405" s="15" t="s">
        <v>16</v>
      </c>
      <c r="J405" s="17" t="str">
        <f>F405</f>
        <v> </v>
      </c>
      <c r="K405" s="17" t="str">
        <f>G405</f>
        <v> </v>
      </c>
      <c r="L405" s="7" t="s">
        <v>16</v>
      </c>
      <c r="M405" s="17" t="str">
        <f>E405</f>
        <v> </v>
      </c>
      <c r="N405" s="18" t="s">
        <v>16</v>
      </c>
      <c r="O405" s="59" t="s">
        <v>16</v>
      </c>
      <c r="S405" s="109" t="s">
        <v>10</v>
      </c>
      <c r="T405" s="114" t="s">
        <v>122</v>
      </c>
      <c r="U405" s="21" t="s">
        <v>13</v>
      </c>
      <c r="V405" s="21" t="s">
        <v>16</v>
      </c>
      <c r="W405" s="21" t="s">
        <v>16</v>
      </c>
      <c r="X405" s="22" t="s">
        <v>16</v>
      </c>
      <c r="Y405" s="21" t="s">
        <v>16</v>
      </c>
      <c r="Z405" s="21" t="s">
        <v>80</v>
      </c>
      <c r="AA405" s="21" t="s">
        <v>11</v>
      </c>
      <c r="AB405" s="21" t="s">
        <v>12</v>
      </c>
      <c r="AC405" s="22" t="s">
        <v>13</v>
      </c>
      <c r="AD405" s="21" t="s">
        <v>19</v>
      </c>
      <c r="AE405" s="83" t="s">
        <v>8</v>
      </c>
      <c r="AF405" s="82" t="s">
        <v>78</v>
      </c>
      <c r="AG405" s="24" t="s">
        <v>16</v>
      </c>
      <c r="AH405" s="102"/>
      <c r="AI405" s="102"/>
      <c r="AJ405" s="102"/>
      <c r="AK405" s="102"/>
      <c r="AL405" s="25"/>
      <c r="AM405"/>
      <c r="AN405"/>
      <c r="AO405"/>
      <c r="AP405"/>
      <c r="AQ405"/>
      <c r="AR405"/>
      <c r="AS405"/>
    </row>
    <row r="406" spans="4:45" ht="12.75">
      <c r="D406" s="115" t="s">
        <v>47</v>
      </c>
      <c r="E406" s="8" t="s">
        <v>0</v>
      </c>
      <c r="F406" s="65" t="s">
        <v>0</v>
      </c>
      <c r="G406" s="65" t="s">
        <v>1</v>
      </c>
      <c r="H406" s="7" t="s">
        <v>2</v>
      </c>
      <c r="I406" s="65" t="s">
        <v>3</v>
      </c>
      <c r="J406" s="17" t="s">
        <v>4</v>
      </c>
      <c r="K406" s="17" t="s">
        <v>49</v>
      </c>
      <c r="L406" s="7" t="s">
        <v>6</v>
      </c>
      <c r="M406" s="17" t="s">
        <v>53</v>
      </c>
      <c r="N406" s="18" t="s">
        <v>8</v>
      </c>
      <c r="O406" s="59" t="s">
        <v>9</v>
      </c>
      <c r="T406" s="140"/>
      <c r="U406" s="137">
        <v>20</v>
      </c>
      <c r="V406" s="30" t="s">
        <v>16</v>
      </c>
      <c r="W406" s="30"/>
      <c r="X406" s="31"/>
      <c r="Y406" s="30"/>
      <c r="Z406" s="30"/>
      <c r="AA406" s="30"/>
      <c r="AB406" s="30"/>
      <c r="AC406" s="31"/>
      <c r="AD406" s="30">
        <f>U406</f>
        <v>20</v>
      </c>
      <c r="AE406" s="32"/>
      <c r="AF406" s="32"/>
      <c r="AG406" s="33" t="s">
        <v>16</v>
      </c>
      <c r="AH406" s="25"/>
      <c r="AM406"/>
      <c r="AN406"/>
      <c r="AO406"/>
      <c r="AP406"/>
      <c r="AQ406"/>
      <c r="AR406"/>
      <c r="AS406"/>
    </row>
    <row r="407" spans="4:45" ht="12.75">
      <c r="D407" s="143" t="s">
        <v>16</v>
      </c>
      <c r="E407" s="66" t="s">
        <v>2</v>
      </c>
      <c r="F407" s="96" t="s">
        <v>16</v>
      </c>
      <c r="G407" s="96" t="s">
        <v>16</v>
      </c>
      <c r="H407" s="71" t="s">
        <v>16</v>
      </c>
      <c r="I407" s="96" t="s">
        <v>16</v>
      </c>
      <c r="J407" s="97" t="s">
        <v>16</v>
      </c>
      <c r="K407" s="97" t="s">
        <v>16</v>
      </c>
      <c r="L407" s="71" t="s">
        <v>16</v>
      </c>
      <c r="M407" s="97" t="s">
        <v>16</v>
      </c>
      <c r="N407" s="99" t="s">
        <v>16</v>
      </c>
      <c r="O407" s="6" t="s">
        <v>16</v>
      </c>
      <c r="T407" s="133" t="s">
        <v>16</v>
      </c>
      <c r="U407" s="138">
        <v>0.35</v>
      </c>
      <c r="V407" s="14"/>
      <c r="W407" s="14"/>
      <c r="X407" s="12"/>
      <c r="Y407" s="14"/>
      <c r="Z407" s="14"/>
      <c r="AA407" s="14"/>
      <c r="AB407" s="14"/>
      <c r="AC407" s="12"/>
      <c r="AD407" s="14">
        <f>2*U406</f>
        <v>40</v>
      </c>
      <c r="AE407" s="35"/>
      <c r="AF407" s="35"/>
      <c r="AG407" s="14" t="s">
        <v>16</v>
      </c>
      <c r="AH407" s="25"/>
      <c r="AM407"/>
      <c r="AN407"/>
      <c r="AO407"/>
      <c r="AP407"/>
      <c r="AQ407"/>
      <c r="AR407"/>
      <c r="AS407"/>
    </row>
    <row r="408" spans="4:45" ht="12.75">
      <c r="D408" s="114" t="s">
        <v>122</v>
      </c>
      <c r="E408" s="17">
        <v>20</v>
      </c>
      <c r="F408" s="96">
        <v>9</v>
      </c>
      <c r="G408" s="96">
        <v>43</v>
      </c>
      <c r="H408" s="71">
        <f>IF(F408&lt;&gt;"",(F408/G408),"")</f>
        <v>0.20930232558139536</v>
      </c>
      <c r="I408" s="17" t="str">
        <f>IF(F408=E408,(2),"0")</f>
        <v>0</v>
      </c>
      <c r="J408" s="17">
        <f>IF(F408&lt;&gt;"",(F408),"")</f>
        <v>9</v>
      </c>
      <c r="K408" s="17">
        <f>IF(G408&lt;&gt;"",(G408),"")</f>
        <v>43</v>
      </c>
      <c r="L408" s="71">
        <f>IF(F408&lt;&gt;"",(J408/K408),"")</f>
        <v>0.20930232558139536</v>
      </c>
      <c r="M408" s="97">
        <f>E408</f>
        <v>20</v>
      </c>
      <c r="N408" s="98">
        <f>IF(F408&lt;&gt;"",(J408/M408),"")</f>
        <v>0.45</v>
      </c>
      <c r="O408" s="114" t="s">
        <v>136</v>
      </c>
      <c r="T408" s="134" t="s">
        <v>16</v>
      </c>
      <c r="U408" s="88" t="s">
        <v>16</v>
      </c>
      <c r="V408" s="36"/>
      <c r="W408" s="36"/>
      <c r="X408" s="37"/>
      <c r="Y408" s="36"/>
      <c r="Z408" s="36"/>
      <c r="AA408" s="36"/>
      <c r="AB408" s="36"/>
      <c r="AC408" s="37"/>
      <c r="AD408" s="36">
        <f>3*U406</f>
        <v>60</v>
      </c>
      <c r="AE408" s="38"/>
      <c r="AF408" s="38"/>
      <c r="AG408" s="36" t="s">
        <v>16</v>
      </c>
      <c r="AH408" s="25"/>
      <c r="AM408"/>
      <c r="AN408"/>
      <c r="AO408"/>
      <c r="AP408"/>
      <c r="AQ408"/>
      <c r="AR408"/>
      <c r="AS408"/>
    </row>
    <row r="409" spans="4:45" ht="12.75">
      <c r="D409" s="115" t="s">
        <v>16</v>
      </c>
      <c r="E409" s="7">
        <v>0.35</v>
      </c>
      <c r="F409" s="96">
        <v>9</v>
      </c>
      <c r="G409" s="96">
        <v>38</v>
      </c>
      <c r="H409" s="71">
        <f>IF(F409&lt;&gt;"",(F409/G409),"")</f>
        <v>0.23684210526315788</v>
      </c>
      <c r="I409" s="17" t="str">
        <f>IF(F409=E408,(2),"0")</f>
        <v>0</v>
      </c>
      <c r="J409" s="17">
        <f>IF(F409&lt;&gt;"",SUM(F408:F409),"")</f>
        <v>18</v>
      </c>
      <c r="K409" s="17">
        <f>IF(G409&lt;&gt;"",SUM(G408:G409),"")</f>
        <v>81</v>
      </c>
      <c r="L409" s="71">
        <f>IF(F409&lt;&gt;"",(J409/K409),"")</f>
        <v>0.2222222222222222</v>
      </c>
      <c r="M409" s="97">
        <f>2*M408</f>
        <v>40</v>
      </c>
      <c r="N409" s="98">
        <f>IF(F409&lt;&gt;"",(J409/M409),"")</f>
        <v>0.45</v>
      </c>
      <c r="O409" s="114" t="s">
        <v>88</v>
      </c>
      <c r="T409" s="135"/>
      <c r="U409" s="89"/>
      <c r="V409" s="40"/>
      <c r="W409" s="40"/>
      <c r="X409" s="41"/>
      <c r="Y409" s="40"/>
      <c r="Z409" s="40"/>
      <c r="AA409" s="40"/>
      <c r="AB409" s="40"/>
      <c r="AC409" s="41"/>
      <c r="AD409" s="40">
        <f>4*U406</f>
        <v>80</v>
      </c>
      <c r="AE409" s="23"/>
      <c r="AF409" s="23"/>
      <c r="AG409" s="40" t="s">
        <v>16</v>
      </c>
      <c r="AH409" s="25"/>
      <c r="AM409"/>
      <c r="AN409"/>
      <c r="AO409"/>
      <c r="AP409"/>
      <c r="AQ409"/>
      <c r="AR409"/>
      <c r="AS409"/>
    </row>
    <row r="410" spans="4:45" ht="12.75">
      <c r="D410" s="115" t="s">
        <v>16</v>
      </c>
      <c r="E410" s="8" t="s">
        <v>16</v>
      </c>
      <c r="F410" s="96">
        <v>17</v>
      </c>
      <c r="G410" s="96">
        <v>50</v>
      </c>
      <c r="H410" s="71">
        <f>IF(F410&lt;&gt;"",(F410/G410),"")</f>
        <v>0.34</v>
      </c>
      <c r="I410" s="17" t="str">
        <f>IF(F410=E408,(2),"0")</f>
        <v>0</v>
      </c>
      <c r="J410" s="17">
        <f>IF(F410&lt;&gt;"",SUM(F408:F410),"")</f>
        <v>35</v>
      </c>
      <c r="K410" s="17">
        <f>IF(G410&lt;&gt;"",SUM(G408:G410),"")</f>
        <v>131</v>
      </c>
      <c r="L410" s="71">
        <f>IF(F410&lt;&gt;"",(J410/K410),"")</f>
        <v>0.26717557251908397</v>
      </c>
      <c r="M410" s="97">
        <f>3*M408</f>
        <v>60</v>
      </c>
      <c r="N410" s="98">
        <f>IF(F410&lt;&gt;"",(J410/M410),"")</f>
        <v>0.5833333333333334</v>
      </c>
      <c r="O410" s="114" t="s">
        <v>118</v>
      </c>
      <c r="T410" s="136"/>
      <c r="U410" s="91"/>
      <c r="V410" s="30"/>
      <c r="W410" s="30"/>
      <c r="X410" s="31"/>
      <c r="Y410" s="30"/>
      <c r="Z410" s="30"/>
      <c r="AA410" s="30"/>
      <c r="AB410" s="30"/>
      <c r="AC410" s="31"/>
      <c r="AD410" s="30">
        <f>5*U406</f>
        <v>100</v>
      </c>
      <c r="AE410" s="32"/>
      <c r="AF410" s="32"/>
      <c r="AG410" s="30" t="s">
        <v>16</v>
      </c>
      <c r="AH410" s="25"/>
      <c r="AM410"/>
      <c r="AN410"/>
      <c r="AO410"/>
      <c r="AP410"/>
      <c r="AQ410"/>
      <c r="AR410"/>
      <c r="AS410"/>
    </row>
    <row r="411" spans="4:45" ht="12.75">
      <c r="D411" s="59"/>
      <c r="E411" s="7" t="s">
        <v>16</v>
      </c>
      <c r="F411" s="96">
        <v>14</v>
      </c>
      <c r="G411" s="96">
        <v>40</v>
      </c>
      <c r="H411" s="71">
        <f>IF(F411&lt;&gt;"",(F411/G411),"")</f>
        <v>0.35</v>
      </c>
      <c r="I411" s="17" t="str">
        <f>IF(F411=E408,(2),"0")</f>
        <v>0</v>
      </c>
      <c r="J411" s="17">
        <f>IF(F411&lt;&gt;"",SUM(F408:F411),"")</f>
        <v>49</v>
      </c>
      <c r="K411" s="17">
        <f>IF(G411&lt;&gt;"",SUM(G408:G411),"")</f>
        <v>171</v>
      </c>
      <c r="L411" s="71">
        <f>IF(F411&lt;&gt;"",(J411/K411),"")</f>
        <v>0.28654970760233917</v>
      </c>
      <c r="M411" s="97">
        <f>4*M408</f>
        <v>80</v>
      </c>
      <c r="N411" s="98">
        <f>IF(F411&lt;&gt;"",(J411/M411),"")</f>
        <v>0.6125</v>
      </c>
      <c r="O411" s="114" t="s">
        <v>81</v>
      </c>
      <c r="T411" s="135" t="s">
        <v>16</v>
      </c>
      <c r="U411" s="89" t="s">
        <v>16</v>
      </c>
      <c r="V411" s="14"/>
      <c r="W411" s="14"/>
      <c r="X411" s="12"/>
      <c r="Y411" s="45"/>
      <c r="Z411" s="45"/>
      <c r="AA411" s="14"/>
      <c r="AB411" s="14"/>
      <c r="AC411" s="12"/>
      <c r="AD411" s="14"/>
      <c r="AE411" s="35" t="s">
        <v>24</v>
      </c>
      <c r="AF411" s="35"/>
      <c r="AG411" s="14" t="s">
        <v>16</v>
      </c>
      <c r="AH411" s="25"/>
      <c r="AM411"/>
      <c r="AN411"/>
      <c r="AO411"/>
      <c r="AP411"/>
      <c r="AQ411"/>
      <c r="AR411"/>
      <c r="AS411"/>
    </row>
    <row r="412" spans="4:45" ht="13.5" thickBot="1">
      <c r="D412" s="59"/>
      <c r="E412" s="10" t="s">
        <v>16</v>
      </c>
      <c r="F412" s="96">
        <v>17</v>
      </c>
      <c r="G412" s="96">
        <v>61</v>
      </c>
      <c r="H412" s="71">
        <f>IF(F412&lt;&gt;"",(F412/G412),"")</f>
        <v>0.2786885245901639</v>
      </c>
      <c r="I412" s="17" t="str">
        <f>IF(F412=E408,(2),"0")</f>
        <v>0</v>
      </c>
      <c r="J412" s="17">
        <f>IF(F412&lt;&gt;"",SUM(F408:F412),"")</f>
        <v>66</v>
      </c>
      <c r="K412" s="17">
        <f>IF(G412&lt;&gt;"",SUM(G408:G412),"")</f>
        <v>232</v>
      </c>
      <c r="L412" s="71">
        <f>IF(F412&lt;&gt;"",(J412/K412),"")</f>
        <v>0.28448275862068967</v>
      </c>
      <c r="M412" s="97">
        <f>5*M408</f>
        <v>100</v>
      </c>
      <c r="N412" s="98">
        <f>IF(F412&lt;&gt;"",(J412/M412),"")</f>
        <v>0.66</v>
      </c>
      <c r="O412" s="114" t="s">
        <v>124</v>
      </c>
      <c r="T412" s="114" t="s">
        <v>124</v>
      </c>
      <c r="U412" s="139"/>
      <c r="V412" s="46" t="s">
        <v>16</v>
      </c>
      <c r="W412" s="46"/>
      <c r="X412" s="47"/>
      <c r="Y412" s="48"/>
      <c r="Z412" s="48"/>
      <c r="AA412" s="46"/>
      <c r="AB412" s="46"/>
      <c r="AC412" s="47"/>
      <c r="AD412" s="46"/>
      <c r="AE412" s="49"/>
      <c r="AF412" s="49"/>
      <c r="AG412" s="50"/>
      <c r="AH412" s="102"/>
      <c r="AI412" s="102"/>
      <c r="AJ412" s="102"/>
      <c r="AK412" s="102"/>
      <c r="AL412" s="25"/>
      <c r="AM412"/>
      <c r="AN412"/>
      <c r="AO412"/>
      <c r="AP412"/>
      <c r="AQ412"/>
      <c r="AR412"/>
      <c r="AS412"/>
    </row>
    <row r="413" spans="4:45" ht="12.75">
      <c r="D413" s="59" t="s">
        <v>16</v>
      </c>
      <c r="E413" s="15"/>
      <c r="F413" s="100"/>
      <c r="G413" s="100"/>
      <c r="H413" s="71"/>
      <c r="I413" s="101">
        <f>SUM(I408:I412)</f>
        <v>0</v>
      </c>
      <c r="J413" s="97"/>
      <c r="K413" s="97"/>
      <c r="L413" s="71"/>
      <c r="M413" s="97"/>
      <c r="N413" s="99"/>
      <c r="O413" s="6" t="s">
        <v>16</v>
      </c>
      <c r="T413" s="81"/>
      <c r="U413" s="19">
        <v>22</v>
      </c>
      <c r="V413" s="30"/>
      <c r="W413" s="30"/>
      <c r="X413" s="31"/>
      <c r="Y413" s="30"/>
      <c r="Z413" s="30"/>
      <c r="AA413" s="30"/>
      <c r="AB413" s="30"/>
      <c r="AC413" s="31"/>
      <c r="AD413" s="30">
        <f>U413</f>
        <v>22</v>
      </c>
      <c r="AE413" s="32"/>
      <c r="AF413" s="32"/>
      <c r="AG413" s="30" t="s">
        <v>16</v>
      </c>
      <c r="AH413" s="25"/>
      <c r="AM413"/>
      <c r="AN413"/>
      <c r="AO413"/>
      <c r="AP413"/>
      <c r="AQ413"/>
      <c r="AR413"/>
      <c r="AS413"/>
    </row>
    <row r="414" spans="4:45" ht="12.75">
      <c r="D414" s="114" t="s">
        <v>124</v>
      </c>
      <c r="E414" s="17">
        <v>22</v>
      </c>
      <c r="F414" s="96">
        <v>16</v>
      </c>
      <c r="G414" s="96">
        <v>56</v>
      </c>
      <c r="H414" s="71">
        <f>IF(F414&lt;&gt;"",(F414/G414),"")</f>
        <v>0.2857142857142857</v>
      </c>
      <c r="I414" s="17" t="str">
        <f>IF(F414=E414,(2),"0")</f>
        <v>0</v>
      </c>
      <c r="J414" s="17">
        <f>IF(F414&lt;&gt;"",(F414),"")</f>
        <v>16</v>
      </c>
      <c r="K414" s="17">
        <f>IF(G414&lt;&gt;"",(G414),"")</f>
        <v>56</v>
      </c>
      <c r="L414" s="71">
        <f>IF(F414&lt;&gt;"",(J414/K414),"")</f>
        <v>0.2857142857142857</v>
      </c>
      <c r="M414" s="97">
        <f>E414</f>
        <v>22</v>
      </c>
      <c r="N414" s="98">
        <f>IF(F414&lt;&gt;"",(J414/M414),"")</f>
        <v>0.7272727272727273</v>
      </c>
      <c r="O414" s="114" t="s">
        <v>88</v>
      </c>
      <c r="T414" s="89"/>
      <c r="U414" s="87">
        <v>0.4</v>
      </c>
      <c r="V414" s="14"/>
      <c r="W414" s="14"/>
      <c r="X414" s="12"/>
      <c r="Y414" s="14"/>
      <c r="Z414" s="14"/>
      <c r="AA414" s="14"/>
      <c r="AB414" s="14"/>
      <c r="AC414" s="12"/>
      <c r="AD414" s="14">
        <f>2*U413</f>
        <v>44</v>
      </c>
      <c r="AE414" s="35"/>
      <c r="AF414" s="35"/>
      <c r="AG414" s="14" t="s">
        <v>16</v>
      </c>
      <c r="AH414" s="25"/>
      <c r="AM414"/>
      <c r="AN414"/>
      <c r="AO414"/>
      <c r="AP414"/>
      <c r="AQ414"/>
      <c r="AR414"/>
      <c r="AS414"/>
    </row>
    <row r="415" spans="4:45" ht="12.75">
      <c r="D415" s="59"/>
      <c r="E415" s="7">
        <v>0.4</v>
      </c>
      <c r="F415" s="65">
        <v>15</v>
      </c>
      <c r="G415" s="65">
        <v>36</v>
      </c>
      <c r="H415" s="7">
        <f>IF(F415&lt;&gt;"",(F415/G415),"")</f>
        <v>0.4166666666666667</v>
      </c>
      <c r="I415" s="17" t="str">
        <f>IF(F415=E414,(2),"0")</f>
        <v>0</v>
      </c>
      <c r="J415" s="17">
        <f>IF(F415&lt;&gt;"",SUM(F414:F415),"")</f>
        <v>31</v>
      </c>
      <c r="K415" s="17">
        <f>IF(G415&lt;&gt;"",SUM(G414:G415),"")</f>
        <v>92</v>
      </c>
      <c r="L415" s="7">
        <f>IF(F415&lt;&gt;"",(J415/K415),"")</f>
        <v>0.33695652173913043</v>
      </c>
      <c r="M415" s="17">
        <f>2*M414</f>
        <v>44</v>
      </c>
      <c r="N415" s="27">
        <f>IF(F415&lt;&gt;"",(J415/M415),"")</f>
        <v>0.7045454545454546</v>
      </c>
      <c r="O415" s="114" t="s">
        <v>81</v>
      </c>
      <c r="T415" s="91"/>
      <c r="U415" s="92"/>
      <c r="V415" s="40"/>
      <c r="W415" s="40"/>
      <c r="X415" s="41"/>
      <c r="Y415" s="40"/>
      <c r="Z415" s="40"/>
      <c r="AA415" s="40"/>
      <c r="AB415" s="40"/>
      <c r="AC415" s="41"/>
      <c r="AD415" s="36">
        <f>3*U413</f>
        <v>66</v>
      </c>
      <c r="AE415" s="23"/>
      <c r="AF415" s="23"/>
      <c r="AG415" s="40" t="s">
        <v>16</v>
      </c>
      <c r="AH415" s="25"/>
      <c r="AM415"/>
      <c r="AN415"/>
      <c r="AO415"/>
      <c r="AP415"/>
      <c r="AQ415"/>
      <c r="AR415"/>
      <c r="AS415"/>
    </row>
    <row r="416" spans="4:45" ht="12.75">
      <c r="D416" s="59"/>
      <c r="E416" s="8" t="s">
        <v>16</v>
      </c>
      <c r="F416" s="65">
        <v>13</v>
      </c>
      <c r="G416" s="65">
        <v>42</v>
      </c>
      <c r="H416" s="7">
        <f>IF(F416&lt;&gt;"",(F416/G416),"")</f>
        <v>0.30952380952380953</v>
      </c>
      <c r="I416" s="17" t="str">
        <f>IF(F416=E414,(2),"0")</f>
        <v>0</v>
      </c>
      <c r="J416" s="17">
        <f>IF(F416&lt;&gt;"",SUM(F414:F416),"")</f>
        <v>44</v>
      </c>
      <c r="K416" s="17">
        <f>IF(G416&lt;&gt;"",SUM(G414:G416),"")</f>
        <v>134</v>
      </c>
      <c r="L416" s="7">
        <f>IF(F416&lt;&gt;"",(J416/K416),"")</f>
        <v>0.3283582089552239</v>
      </c>
      <c r="M416" s="17">
        <f>3*M414</f>
        <v>66</v>
      </c>
      <c r="N416" s="27">
        <f>IF(F416&lt;&gt;"",(J416/M416),"")</f>
        <v>0.6666666666666666</v>
      </c>
      <c r="O416" s="114" t="s">
        <v>136</v>
      </c>
      <c r="T416" s="89"/>
      <c r="U416" s="90"/>
      <c r="V416" s="14"/>
      <c r="W416" s="14"/>
      <c r="X416" s="12"/>
      <c r="Y416" s="14"/>
      <c r="Z416" s="14"/>
      <c r="AA416" s="14"/>
      <c r="AB416" s="14"/>
      <c r="AC416" s="12"/>
      <c r="AD416" s="40">
        <f>4*U413</f>
        <v>88</v>
      </c>
      <c r="AE416" s="35"/>
      <c r="AF416" s="35"/>
      <c r="AG416" s="14" t="s">
        <v>16</v>
      </c>
      <c r="AH416" s="25"/>
      <c r="AM416"/>
      <c r="AN416"/>
      <c r="AO416"/>
      <c r="AP416"/>
      <c r="AQ416"/>
      <c r="AR416"/>
      <c r="AS416"/>
    </row>
    <row r="417" spans="4:45" ht="12.75">
      <c r="D417" s="59"/>
      <c r="E417" s="7" t="s">
        <v>16</v>
      </c>
      <c r="F417" s="65">
        <v>19</v>
      </c>
      <c r="G417" s="65">
        <v>46</v>
      </c>
      <c r="H417" s="7">
        <f>IF(F417&lt;&gt;"",(F417/G417),"")</f>
        <v>0.41304347826086957</v>
      </c>
      <c r="I417" s="17" t="str">
        <f>IF(F417=E414,(2),"0")</f>
        <v>0</v>
      </c>
      <c r="J417" s="17">
        <f>IF(F417&lt;&gt;"",SUM(F414:F417),"")</f>
        <v>63</v>
      </c>
      <c r="K417" s="17">
        <f>IF(G417&lt;&gt;"",SUM(G414:G417),"")</f>
        <v>180</v>
      </c>
      <c r="L417" s="7">
        <f>IF(F417&lt;&gt;"",(J417/K417),"")</f>
        <v>0.35</v>
      </c>
      <c r="M417" s="17">
        <f>4*M414</f>
        <v>88</v>
      </c>
      <c r="N417" s="27">
        <f>IF(F417&lt;&gt;"",(J417/M417),"")</f>
        <v>0.7159090909090909</v>
      </c>
      <c r="O417" s="114" t="s">
        <v>118</v>
      </c>
      <c r="T417" s="91" t="s">
        <v>16</v>
      </c>
      <c r="U417" s="92" t="s">
        <v>16</v>
      </c>
      <c r="V417" s="40"/>
      <c r="W417" s="40"/>
      <c r="X417" s="41"/>
      <c r="Y417" s="40"/>
      <c r="Z417" s="40"/>
      <c r="AA417" s="40"/>
      <c r="AB417" s="40"/>
      <c r="AC417" s="41"/>
      <c r="AD417" s="30">
        <f>5*U413</f>
        <v>110</v>
      </c>
      <c r="AE417" s="23"/>
      <c r="AF417" s="23"/>
      <c r="AG417" s="40" t="s">
        <v>16</v>
      </c>
      <c r="AH417" s="25"/>
      <c r="AM417"/>
      <c r="AN417"/>
      <c r="AO417"/>
      <c r="AP417"/>
      <c r="AQ417"/>
      <c r="AR417"/>
      <c r="AS417"/>
    </row>
    <row r="418" spans="4:45" ht="12.75">
      <c r="D418" s="59"/>
      <c r="E418" s="10" t="s">
        <v>16</v>
      </c>
      <c r="F418" s="65">
        <v>22</v>
      </c>
      <c r="G418" s="65">
        <v>61</v>
      </c>
      <c r="H418" s="7">
        <f>IF(F418&lt;&gt;"",(F418/G418),"")</f>
        <v>0.36065573770491804</v>
      </c>
      <c r="I418" s="17">
        <f>IF(F418=E414,(2),"0")</f>
        <v>2</v>
      </c>
      <c r="J418" s="17">
        <f>IF(F418&lt;&gt;"",SUM(F414:F418),"")</f>
        <v>85</v>
      </c>
      <c r="K418" s="17">
        <f>IF(G418&lt;&gt;"",SUM(G414:G418),"")</f>
        <v>241</v>
      </c>
      <c r="L418" s="7">
        <f>IF(F418&lt;&gt;"",(J418/K418),"")</f>
        <v>0.35269709543568467</v>
      </c>
      <c r="M418" s="17">
        <f>5*M414</f>
        <v>110</v>
      </c>
      <c r="N418" s="27">
        <f>IF(F418&lt;&gt;"",(J418/M418),"")</f>
        <v>0.7727272727272727</v>
      </c>
      <c r="O418" s="114" t="s">
        <v>122</v>
      </c>
      <c r="T418" s="29"/>
      <c r="U418" s="79"/>
      <c r="V418" s="14" t="s">
        <v>16</v>
      </c>
      <c r="W418" s="14"/>
      <c r="X418" s="12"/>
      <c r="Y418" s="45"/>
      <c r="Z418" s="45"/>
      <c r="AA418" s="14"/>
      <c r="AB418" s="14"/>
      <c r="AC418" s="12"/>
      <c r="AD418" s="14"/>
      <c r="AE418" s="35"/>
      <c r="AF418" s="35"/>
      <c r="AG418" s="14"/>
      <c r="AH418" s="25"/>
      <c r="AM418"/>
      <c r="AN418"/>
      <c r="AO418"/>
      <c r="AP418"/>
      <c r="AQ418"/>
      <c r="AR418"/>
      <c r="AS418"/>
    </row>
    <row r="419" spans="4:45" ht="13.5" thickBot="1">
      <c r="D419" s="59" t="s">
        <v>16</v>
      </c>
      <c r="E419" s="15"/>
      <c r="F419" s="68"/>
      <c r="G419" s="68"/>
      <c r="H419" s="7"/>
      <c r="I419" s="69">
        <f>SUM(I414:I418)</f>
        <v>2</v>
      </c>
      <c r="J419" s="17"/>
      <c r="K419" s="17"/>
      <c r="L419" s="7"/>
      <c r="M419" s="17"/>
      <c r="N419" s="18"/>
      <c r="O419" s="6" t="s">
        <v>16</v>
      </c>
      <c r="T419" s="114" t="s">
        <v>81</v>
      </c>
      <c r="U419" s="124"/>
      <c r="V419" s="46"/>
      <c r="W419" s="46"/>
      <c r="X419" s="47"/>
      <c r="Y419" s="54"/>
      <c r="Z419" s="54"/>
      <c r="AA419" s="46"/>
      <c r="AB419" s="46"/>
      <c r="AC419" s="47"/>
      <c r="AD419" s="46"/>
      <c r="AE419" s="49"/>
      <c r="AF419" s="49"/>
      <c r="AG419" s="50" t="s">
        <v>16</v>
      </c>
      <c r="AH419" s="25"/>
      <c r="AM419"/>
      <c r="AN419"/>
      <c r="AO419"/>
      <c r="AP419"/>
      <c r="AQ419"/>
      <c r="AR419"/>
      <c r="AS419"/>
    </row>
    <row r="420" spans="4:45" ht="12.75">
      <c r="D420" s="114" t="s">
        <v>81</v>
      </c>
      <c r="E420" s="17">
        <f>S380</f>
        <v>25</v>
      </c>
      <c r="F420" s="65">
        <v>25</v>
      </c>
      <c r="G420" s="65">
        <v>76</v>
      </c>
      <c r="H420" s="7">
        <f>IF(F420&lt;&gt;"",(F420/G420),"")</f>
        <v>0.32894736842105265</v>
      </c>
      <c r="I420" s="17">
        <f>IF(F420=E420,(2),"0")</f>
        <v>2</v>
      </c>
      <c r="J420" s="17">
        <f>IF(F420&lt;&gt;"",(F420),"")</f>
        <v>25</v>
      </c>
      <c r="K420" s="17">
        <f>IF(G420&lt;&gt;"",(G420),"")</f>
        <v>76</v>
      </c>
      <c r="L420" s="7">
        <f>IF(F420&lt;&gt;"",(J420/K420),"")</f>
        <v>0.32894736842105265</v>
      </c>
      <c r="M420" s="17">
        <f>E420</f>
        <v>25</v>
      </c>
      <c r="N420" s="27">
        <f>IF(F420&lt;&gt;"",(J420/M420),"")</f>
        <v>1</v>
      </c>
      <c r="O420" s="114" t="s">
        <v>118</v>
      </c>
      <c r="S420" s="141" t="s">
        <v>20</v>
      </c>
      <c r="T420" s="81"/>
      <c r="U420" s="61">
        <v>25</v>
      </c>
      <c r="V420" s="14"/>
      <c r="W420" s="14"/>
      <c r="X420" s="12"/>
      <c r="Y420" s="14"/>
      <c r="Z420" s="14"/>
      <c r="AA420" s="14"/>
      <c r="AB420" s="14"/>
      <c r="AC420" s="12"/>
      <c r="AD420" s="30">
        <f>U420</f>
        <v>25</v>
      </c>
      <c r="AE420" s="35"/>
      <c r="AF420" s="35"/>
      <c r="AG420" s="14" t="s">
        <v>16</v>
      </c>
      <c r="AH420" s="102"/>
      <c r="AI420" s="102"/>
      <c r="AJ420" s="102"/>
      <c r="AK420" s="102"/>
      <c r="AL420" s="25"/>
      <c r="AM420"/>
      <c r="AN420"/>
      <c r="AO420"/>
      <c r="AP420"/>
      <c r="AQ420"/>
      <c r="AR420"/>
      <c r="AS420"/>
    </row>
    <row r="421" spans="4:45" ht="12.75">
      <c r="D421" s="59"/>
      <c r="E421" s="7">
        <v>0.45</v>
      </c>
      <c r="F421" s="65">
        <v>25</v>
      </c>
      <c r="G421" s="65">
        <v>36</v>
      </c>
      <c r="H421" s="7">
        <f>IF(F421&lt;&gt;"",(F421/G421),"")</f>
        <v>0.6944444444444444</v>
      </c>
      <c r="I421" s="17">
        <f>IF(F421=E420,(2),"0")</f>
        <v>2</v>
      </c>
      <c r="J421" s="17">
        <f>IF(F421&lt;&gt;"",SUM(F420:F421),"")</f>
        <v>50</v>
      </c>
      <c r="K421" s="17">
        <f>IF(G421&lt;&gt;"",SUM(G420:G421),"")</f>
        <v>112</v>
      </c>
      <c r="L421" s="7">
        <f>IF(F421&lt;&gt;"",(J421/K421),"")</f>
        <v>0.44642857142857145</v>
      </c>
      <c r="M421" s="17">
        <f>2*M420</f>
        <v>50</v>
      </c>
      <c r="N421" s="27">
        <f>IF(F421&lt;&gt;"",(J421/M421),"")</f>
        <v>1</v>
      </c>
      <c r="O421" s="114" t="s">
        <v>124</v>
      </c>
      <c r="S421" s="142" t="s">
        <v>27</v>
      </c>
      <c r="T421" s="89"/>
      <c r="U421" s="87">
        <v>0.45</v>
      </c>
      <c r="V421" s="40"/>
      <c r="W421" s="40"/>
      <c r="X421" s="41"/>
      <c r="Y421" s="40"/>
      <c r="Z421" s="40"/>
      <c r="AA421" s="40"/>
      <c r="AB421" s="40"/>
      <c r="AC421" s="41"/>
      <c r="AD421" s="14">
        <f>2*U420</f>
        <v>50</v>
      </c>
      <c r="AE421" s="23"/>
      <c r="AF421" s="23"/>
      <c r="AG421" s="40" t="s">
        <v>16</v>
      </c>
      <c r="AH421" s="25"/>
      <c r="AM421"/>
      <c r="AN421"/>
      <c r="AO421"/>
      <c r="AP421"/>
      <c r="AQ421"/>
      <c r="AR421"/>
      <c r="AS421"/>
    </row>
    <row r="422" spans="4:45" ht="12.75">
      <c r="D422" s="59"/>
      <c r="E422" s="8" t="s">
        <v>16</v>
      </c>
      <c r="F422" s="65">
        <v>25</v>
      </c>
      <c r="G422" s="65">
        <v>38</v>
      </c>
      <c r="H422" s="7">
        <f>IF(F422&lt;&gt;"",(F422/G422),"")</f>
        <v>0.6578947368421053</v>
      </c>
      <c r="I422" s="17">
        <f>IF(F422=E420,(2),"0")</f>
        <v>2</v>
      </c>
      <c r="J422" s="17">
        <f>IF(F422&lt;&gt;"",SUM(F420:F422),"")</f>
        <v>75</v>
      </c>
      <c r="K422" s="17">
        <f>IF(G422&lt;&gt;"",SUM(G420:G422),"")</f>
        <v>150</v>
      </c>
      <c r="L422" s="7">
        <f>IF(F422&lt;&gt;"",(J422/K422),"")</f>
        <v>0.5</v>
      </c>
      <c r="M422" s="17">
        <f>3*M420</f>
        <v>75</v>
      </c>
      <c r="N422" s="27">
        <f>IF(F422&lt;&gt;"",(J422/M422),"")</f>
        <v>1</v>
      </c>
      <c r="O422" s="114" t="s">
        <v>88</v>
      </c>
      <c r="S422" s="142" t="s">
        <v>28</v>
      </c>
      <c r="T422" s="91"/>
      <c r="U422" s="92"/>
      <c r="V422" s="14"/>
      <c r="W422" s="14"/>
      <c r="X422" s="12"/>
      <c r="Y422" s="14"/>
      <c r="Z422" s="14"/>
      <c r="AA422" s="14"/>
      <c r="AB422" s="14"/>
      <c r="AC422" s="12"/>
      <c r="AD422" s="36">
        <f>3*U420</f>
        <v>75</v>
      </c>
      <c r="AE422" s="35"/>
      <c r="AF422" s="35"/>
      <c r="AG422" s="14"/>
      <c r="AH422" s="25"/>
      <c r="AM422"/>
      <c r="AN422"/>
      <c r="AO422"/>
      <c r="AP422"/>
      <c r="AQ422"/>
      <c r="AR422"/>
      <c r="AS422"/>
    </row>
    <row r="423" spans="4:45" ht="12.75">
      <c r="D423" s="59"/>
      <c r="E423" s="7" t="s">
        <v>16</v>
      </c>
      <c r="F423" s="65">
        <v>25</v>
      </c>
      <c r="G423" s="65">
        <v>40</v>
      </c>
      <c r="H423" s="7">
        <f>IF(F423&lt;&gt;"",(F423/G423),"")</f>
        <v>0.625</v>
      </c>
      <c r="I423" s="17">
        <f>IF(F423=E420,(2),"0")</f>
        <v>2</v>
      </c>
      <c r="J423" s="17">
        <f>IF(F423&lt;&gt;"",SUM(F420:F423),"")</f>
        <v>100</v>
      </c>
      <c r="K423" s="17">
        <f>IF(G423&lt;&gt;"",SUM(G420:G423),"")</f>
        <v>190</v>
      </c>
      <c r="L423" s="7">
        <f>IF(F423&lt;&gt;"",(J423/K423),"")</f>
        <v>0.5263157894736842</v>
      </c>
      <c r="M423" s="17">
        <f>4*M420</f>
        <v>100</v>
      </c>
      <c r="N423" s="27">
        <f>IF(F423&lt;&gt;"",(J423/M423),"")</f>
        <v>1</v>
      </c>
      <c r="O423" s="114" t="s">
        <v>122</v>
      </c>
      <c r="S423" s="81" t="s">
        <v>26</v>
      </c>
      <c r="T423" s="89"/>
      <c r="U423" s="90"/>
      <c r="V423" s="40"/>
      <c r="W423" s="40"/>
      <c r="X423" s="41"/>
      <c r="Y423" s="40"/>
      <c r="Z423" s="40"/>
      <c r="AA423" s="40"/>
      <c r="AB423" s="40"/>
      <c r="AC423" s="41"/>
      <c r="AD423" s="40">
        <f>4*U420</f>
        <v>100</v>
      </c>
      <c r="AE423" s="23"/>
      <c r="AF423" s="23"/>
      <c r="AG423" s="40" t="s">
        <v>16</v>
      </c>
      <c r="AH423" s="25"/>
      <c r="AM423"/>
      <c r="AN423"/>
      <c r="AO423"/>
      <c r="AP423"/>
      <c r="AQ423"/>
      <c r="AR423"/>
      <c r="AS423"/>
    </row>
    <row r="424" spans="4:45" ht="12.75">
      <c r="D424" s="59"/>
      <c r="E424" s="10" t="s">
        <v>16</v>
      </c>
      <c r="F424" s="65">
        <v>23</v>
      </c>
      <c r="G424" s="65">
        <v>53</v>
      </c>
      <c r="H424" s="7">
        <f>IF(F424&lt;&gt;"",(F424/G424),"")</f>
        <v>0.4339622641509434</v>
      </c>
      <c r="I424" s="17" t="str">
        <f>IF(F424=E420,(2),"0")</f>
        <v>0</v>
      </c>
      <c r="J424" s="17">
        <f>IF(F424&lt;&gt;"",SUM(F420:F424),"")</f>
        <v>123</v>
      </c>
      <c r="K424" s="17">
        <f>IF(G424&lt;&gt;"",SUM(G420:G424),"")</f>
        <v>243</v>
      </c>
      <c r="L424" s="7">
        <f>IF(F424&lt;&gt;"",(J424/K424),"")</f>
        <v>0.5061728395061729</v>
      </c>
      <c r="M424" s="17">
        <f>5*M420</f>
        <v>125</v>
      </c>
      <c r="N424" s="27">
        <f>IF(F424&lt;&gt;"",(J424/M424),"")</f>
        <v>0.984</v>
      </c>
      <c r="O424" s="114" t="s">
        <v>136</v>
      </c>
      <c r="S424" s="109"/>
      <c r="T424" s="81"/>
      <c r="V424" s="40" t="s">
        <v>16</v>
      </c>
      <c r="W424" s="40" t="s">
        <v>16</v>
      </c>
      <c r="X424" s="41"/>
      <c r="Y424" s="40"/>
      <c r="Z424" s="40"/>
      <c r="AA424" s="40"/>
      <c r="AB424" s="40"/>
      <c r="AC424" s="41"/>
      <c r="AD424" s="30">
        <f>5*U420</f>
        <v>125</v>
      </c>
      <c r="AE424" s="23"/>
      <c r="AF424" s="23"/>
      <c r="AG424" s="40" t="s">
        <v>16</v>
      </c>
      <c r="AH424" s="25"/>
      <c r="AM424"/>
      <c r="AN424"/>
      <c r="AO424"/>
      <c r="AP424"/>
      <c r="AQ424"/>
      <c r="AR424"/>
      <c r="AS424"/>
    </row>
    <row r="425" spans="4:45" ht="12.75">
      <c r="D425" s="59"/>
      <c r="E425" s="15"/>
      <c r="F425" s="68"/>
      <c r="G425" s="68"/>
      <c r="H425" s="7"/>
      <c r="I425" s="69">
        <f>SUM(I420:I424)</f>
        <v>8</v>
      </c>
      <c r="J425" s="17"/>
      <c r="K425" s="17"/>
      <c r="L425" s="7"/>
      <c r="M425" s="17"/>
      <c r="N425" s="18" t="s">
        <v>16</v>
      </c>
      <c r="O425" s="6" t="s">
        <v>16</v>
      </c>
      <c r="S425" s="81" t="s">
        <v>25</v>
      </c>
      <c r="T425" s="29"/>
      <c r="U425" s="79"/>
      <c r="V425" s="14"/>
      <c r="W425" s="14"/>
      <c r="X425" s="12"/>
      <c r="Y425" s="14"/>
      <c r="Z425" s="14"/>
      <c r="AA425" s="14"/>
      <c r="AB425" s="14"/>
      <c r="AC425" s="12"/>
      <c r="AD425" s="14"/>
      <c r="AE425" s="35"/>
      <c r="AF425" s="35"/>
      <c r="AG425" s="14"/>
      <c r="AH425" s="25"/>
      <c r="AM425"/>
      <c r="AN425"/>
      <c r="AO425"/>
      <c r="AP425"/>
      <c r="AQ425"/>
      <c r="AR425"/>
      <c r="AS425"/>
    </row>
    <row r="426" spans="4:45" ht="13.5" thickBot="1">
      <c r="D426" s="114" t="s">
        <v>118</v>
      </c>
      <c r="E426" s="17">
        <v>17</v>
      </c>
      <c r="F426" s="65">
        <v>12</v>
      </c>
      <c r="G426" s="65">
        <v>76</v>
      </c>
      <c r="H426" s="7">
        <f>IF(F426&lt;&gt;"",(F426/G426),"")</f>
        <v>0.15789473684210525</v>
      </c>
      <c r="I426" s="17" t="str">
        <f>IF(F426=E426,(2),"0")</f>
        <v>0</v>
      </c>
      <c r="J426" s="17">
        <f>IF(F426&lt;&gt;"",(F426),"")</f>
        <v>12</v>
      </c>
      <c r="K426" s="17">
        <f>IF(G426&lt;&gt;"",(G426),"")</f>
        <v>76</v>
      </c>
      <c r="L426" s="7">
        <f>IF(F426&lt;&gt;"",(J426/K426),"")</f>
        <v>0.15789473684210525</v>
      </c>
      <c r="M426" s="17">
        <f>E426</f>
        <v>17</v>
      </c>
      <c r="N426" s="27">
        <f>IF(F426&lt;&gt;"",(J426/M426),"")</f>
        <v>0.7058823529411765</v>
      </c>
      <c r="O426" s="114" t="s">
        <v>81</v>
      </c>
      <c r="S426" s="81" t="s">
        <v>23</v>
      </c>
      <c r="T426" s="114" t="s">
        <v>118</v>
      </c>
      <c r="U426" s="125"/>
      <c r="V426" s="46"/>
      <c r="W426" s="46"/>
      <c r="X426" s="47"/>
      <c r="Y426" s="48"/>
      <c r="Z426" s="48"/>
      <c r="AA426" s="46"/>
      <c r="AB426" s="46"/>
      <c r="AC426" s="47"/>
      <c r="AD426" s="46"/>
      <c r="AE426" s="49"/>
      <c r="AF426" s="49"/>
      <c r="AG426" s="50"/>
      <c r="AH426" s="102"/>
      <c r="AI426" s="102"/>
      <c r="AJ426" s="102"/>
      <c r="AK426" s="102"/>
      <c r="AL426" s="25"/>
      <c r="AM426"/>
      <c r="AN426"/>
      <c r="AO426"/>
      <c r="AP426"/>
      <c r="AQ426"/>
      <c r="AR426"/>
      <c r="AS426"/>
    </row>
    <row r="427" spans="4:45" ht="12.75">
      <c r="D427" s="59"/>
      <c r="E427" s="7">
        <v>0.3</v>
      </c>
      <c r="F427" s="65">
        <v>11</v>
      </c>
      <c r="G427" s="65">
        <v>38</v>
      </c>
      <c r="H427" s="7">
        <f>IF(F427&lt;&gt;"",(F427/G427),"")</f>
        <v>0.2894736842105263</v>
      </c>
      <c r="I427" s="17" t="str">
        <f>IF(F427=E426,(2),"0")</f>
        <v>0</v>
      </c>
      <c r="J427" s="17">
        <f>IF(F427&lt;&gt;"",SUM(F426:F427),"")</f>
        <v>23</v>
      </c>
      <c r="K427" s="17">
        <f>IF(G427&lt;&gt;"",SUM(G426:G427),"")</f>
        <v>114</v>
      </c>
      <c r="L427" s="7">
        <f>IF(F427&lt;&gt;"",(J427/K427),"")</f>
        <v>0.20175438596491227</v>
      </c>
      <c r="M427" s="17">
        <f>2*M426</f>
        <v>34</v>
      </c>
      <c r="N427" s="27">
        <f>IF(F427&lt;&gt;"",(J427/M427),"")</f>
        <v>0.6764705882352942</v>
      </c>
      <c r="O427" s="114" t="s">
        <v>136</v>
      </c>
      <c r="S427" s="81" t="s">
        <v>22</v>
      </c>
      <c r="T427" s="81"/>
      <c r="U427" s="19">
        <v>15</v>
      </c>
      <c r="V427" s="14"/>
      <c r="W427" s="14"/>
      <c r="X427" s="12"/>
      <c r="Y427" s="14"/>
      <c r="Z427" s="14"/>
      <c r="AA427" s="14"/>
      <c r="AB427" s="14"/>
      <c r="AC427" s="12"/>
      <c r="AD427" s="30">
        <f>U427</f>
        <v>15</v>
      </c>
      <c r="AE427" s="35"/>
      <c r="AF427" s="35"/>
      <c r="AG427" s="14" t="s">
        <v>16</v>
      </c>
      <c r="AH427" s="25"/>
      <c r="AM427"/>
      <c r="AN427"/>
      <c r="AO427"/>
      <c r="AP427"/>
      <c r="AQ427"/>
      <c r="AR427"/>
      <c r="AS427"/>
    </row>
    <row r="428" spans="4:45" ht="12.75">
      <c r="D428" s="59"/>
      <c r="E428" s="8" t="s">
        <v>16</v>
      </c>
      <c r="F428" s="65">
        <v>17</v>
      </c>
      <c r="G428" s="65">
        <v>50</v>
      </c>
      <c r="H428" s="7">
        <f>IF(F428&lt;&gt;"",(F428/G428),"")</f>
        <v>0.34</v>
      </c>
      <c r="I428" s="17">
        <f>IF(F428=E426,(2),"0")</f>
        <v>2</v>
      </c>
      <c r="J428" s="17">
        <f>IF(F428&lt;&gt;"",SUM(F426:F428),"")</f>
        <v>40</v>
      </c>
      <c r="K428" s="17">
        <f>IF(G428&lt;&gt;"",SUM(G426:G428),"")</f>
        <v>164</v>
      </c>
      <c r="L428" s="7">
        <f>IF(F428&lt;&gt;"",(J428/K428),"")</f>
        <v>0.24390243902439024</v>
      </c>
      <c r="M428" s="17">
        <f>3*M426</f>
        <v>51</v>
      </c>
      <c r="N428" s="27">
        <f>IF(F428&lt;&gt;"",(J428/M428),"")</f>
        <v>0.7843137254901961</v>
      </c>
      <c r="O428" s="114" t="s">
        <v>122</v>
      </c>
      <c r="S428" s="81" t="s">
        <v>21</v>
      </c>
      <c r="T428" s="89"/>
      <c r="U428" s="87">
        <v>0.25</v>
      </c>
      <c r="V428" s="40"/>
      <c r="W428" s="40"/>
      <c r="X428" s="41"/>
      <c r="Y428" s="40"/>
      <c r="Z428" s="40"/>
      <c r="AA428" s="40"/>
      <c r="AB428" s="40"/>
      <c r="AC428" s="41"/>
      <c r="AD428" s="14">
        <f>2*U427</f>
        <v>30</v>
      </c>
      <c r="AE428" s="23"/>
      <c r="AF428" s="23"/>
      <c r="AG428" s="40" t="s">
        <v>16</v>
      </c>
      <c r="AH428" s="25"/>
      <c r="AM428"/>
      <c r="AN428"/>
      <c r="AO428"/>
      <c r="AP428"/>
      <c r="AQ428"/>
      <c r="AR428"/>
      <c r="AS428"/>
    </row>
    <row r="429" spans="4:45" ht="12.75">
      <c r="D429" s="59"/>
      <c r="E429" s="7" t="s">
        <v>16</v>
      </c>
      <c r="F429" s="65">
        <v>17</v>
      </c>
      <c r="G429" s="65">
        <v>46</v>
      </c>
      <c r="H429" s="7">
        <f>IF(F429&lt;&gt;"",(F429/G429),"")</f>
        <v>0.3695652173913043</v>
      </c>
      <c r="I429" s="17">
        <f>IF(F429=E426,(2),"0")</f>
        <v>2</v>
      </c>
      <c r="J429" s="17">
        <f>IF(F429&lt;&gt;"",SUM(F426:F429),"")</f>
        <v>57</v>
      </c>
      <c r="K429" s="17">
        <f>IF(G429&lt;&gt;"",SUM(G426:G429),"")</f>
        <v>210</v>
      </c>
      <c r="L429" s="7">
        <f>IF(F429&lt;&gt;"",(J429/K429),"")</f>
        <v>0.2714285714285714</v>
      </c>
      <c r="M429" s="17">
        <f>4*M426</f>
        <v>68</v>
      </c>
      <c r="N429" s="27">
        <f>IF(F429&lt;&gt;"",(J429/M429),"")</f>
        <v>0.8382352941176471</v>
      </c>
      <c r="O429" s="114" t="s">
        <v>124</v>
      </c>
      <c r="S429" s="109"/>
      <c r="T429" s="108" t="s">
        <v>16</v>
      </c>
      <c r="U429" s="75" t="s">
        <v>16</v>
      </c>
      <c r="V429" s="14"/>
      <c r="W429" s="14"/>
      <c r="X429" s="12"/>
      <c r="Y429" s="14"/>
      <c r="Z429" s="14"/>
      <c r="AA429" s="14"/>
      <c r="AB429" s="14"/>
      <c r="AC429" s="12"/>
      <c r="AD429" s="36">
        <f>3*U427</f>
        <v>45</v>
      </c>
      <c r="AE429" s="35"/>
      <c r="AF429" s="35"/>
      <c r="AG429" s="14" t="s">
        <v>16</v>
      </c>
      <c r="AH429" s="25"/>
      <c r="AM429"/>
      <c r="AN429"/>
      <c r="AO429"/>
      <c r="AP429"/>
      <c r="AQ429"/>
      <c r="AR429"/>
      <c r="AS429"/>
    </row>
    <row r="430" spans="4:45" ht="12.75">
      <c r="D430" s="59"/>
      <c r="E430" s="10" t="s">
        <v>16</v>
      </c>
      <c r="F430" s="65">
        <v>17</v>
      </c>
      <c r="G430" s="65">
        <v>62</v>
      </c>
      <c r="H430" s="7">
        <f>IF(F430&lt;&gt;"",(F430/G430),"")</f>
        <v>0.27419354838709675</v>
      </c>
      <c r="I430" s="17">
        <f>IF(F430=E426,(2),"0")</f>
        <v>2</v>
      </c>
      <c r="J430" s="17">
        <f>IF(F430&lt;&gt;"",SUM(F426:F430),"")</f>
        <v>74</v>
      </c>
      <c r="K430" s="17">
        <f>IF(G430&lt;&gt;"",SUM(G426:G430),"")</f>
        <v>272</v>
      </c>
      <c r="L430" s="7">
        <f>IF(F430&lt;&gt;"",(J430/K430),"")</f>
        <v>0.27205882352941174</v>
      </c>
      <c r="M430" s="17">
        <f>5*M426</f>
        <v>85</v>
      </c>
      <c r="N430" s="27">
        <f>IF(F430&lt;&gt;"",(J430/M430),"")</f>
        <v>0.8705882352941177</v>
      </c>
      <c r="O430" s="114" t="s">
        <v>88</v>
      </c>
      <c r="S430" s="81" t="s">
        <v>29</v>
      </c>
      <c r="T430" s="29"/>
      <c r="U430" s="79"/>
      <c r="V430" s="40"/>
      <c r="W430" s="40"/>
      <c r="X430" s="41"/>
      <c r="Y430" s="40"/>
      <c r="Z430" s="40"/>
      <c r="AA430" s="40"/>
      <c r="AB430" s="40"/>
      <c r="AC430" s="41"/>
      <c r="AD430" s="40">
        <f>4*U427</f>
        <v>60</v>
      </c>
      <c r="AE430" s="23"/>
      <c r="AF430" s="23"/>
      <c r="AG430" s="40" t="s">
        <v>16</v>
      </c>
      <c r="AH430" s="25"/>
      <c r="AM430"/>
      <c r="AN430"/>
      <c r="AO430"/>
      <c r="AP430"/>
      <c r="AQ430"/>
      <c r="AR430"/>
      <c r="AS430"/>
    </row>
    <row r="431" spans="4:45" ht="12.75">
      <c r="D431" s="115" t="s">
        <v>16</v>
      </c>
      <c r="E431" s="15"/>
      <c r="F431" s="68"/>
      <c r="G431" s="68"/>
      <c r="H431" s="7"/>
      <c r="I431" s="69">
        <f>SUM(I426:I430)</f>
        <v>6</v>
      </c>
      <c r="J431" s="17"/>
      <c r="K431" s="17"/>
      <c r="L431" s="7"/>
      <c r="M431" s="17"/>
      <c r="N431" s="18"/>
      <c r="O431" s="6" t="s">
        <v>16</v>
      </c>
      <c r="S431" s="81" t="s">
        <v>30</v>
      </c>
      <c r="T431" s="81"/>
      <c r="V431" s="40"/>
      <c r="W431" s="40"/>
      <c r="X431" s="41"/>
      <c r="Y431" s="40"/>
      <c r="Z431" s="40"/>
      <c r="AA431" s="40"/>
      <c r="AB431" s="40"/>
      <c r="AC431" s="41"/>
      <c r="AD431" s="30">
        <f>5*U427</f>
        <v>75</v>
      </c>
      <c r="AE431" s="23"/>
      <c r="AF431" s="23"/>
      <c r="AG431" s="40" t="s">
        <v>16</v>
      </c>
      <c r="AH431" s="25"/>
      <c r="AM431"/>
      <c r="AN431"/>
      <c r="AO431"/>
      <c r="AP431"/>
      <c r="AQ431"/>
      <c r="AR431"/>
      <c r="AS431"/>
    </row>
    <row r="432" spans="4:45" ht="12.75">
      <c r="D432" s="114" t="s">
        <v>88</v>
      </c>
      <c r="E432" s="17">
        <f>S382</f>
        <v>25</v>
      </c>
      <c r="F432" s="65">
        <v>25</v>
      </c>
      <c r="G432" s="65">
        <v>56</v>
      </c>
      <c r="H432" s="7">
        <f>IF(F432&lt;&gt;"",(F432/G432),"")</f>
        <v>0.44642857142857145</v>
      </c>
      <c r="I432" s="17">
        <f>IF(F432=E432,(2),"0")</f>
        <v>2</v>
      </c>
      <c r="J432" s="17">
        <f>IF(F432&lt;&gt;"",(F432),"")</f>
        <v>25</v>
      </c>
      <c r="K432" s="17">
        <f>IF(G432&lt;&gt;"",(G432),"")</f>
        <v>56</v>
      </c>
      <c r="L432" s="7">
        <f>IF(F432&lt;&gt;"",(J432/K432),"")</f>
        <v>0.44642857142857145</v>
      </c>
      <c r="M432" s="17">
        <f>E432</f>
        <v>25</v>
      </c>
      <c r="N432" s="27">
        <f>IF(F432&lt;&gt;"",(J432/M432),"")</f>
        <v>1</v>
      </c>
      <c r="O432" s="114" t="s">
        <v>124</v>
      </c>
      <c r="S432" s="81" t="s">
        <v>31</v>
      </c>
      <c r="T432" s="89"/>
      <c r="U432" s="90"/>
      <c r="V432" s="40"/>
      <c r="W432" s="40"/>
      <c r="X432" s="41"/>
      <c r="Y432" s="40"/>
      <c r="Z432" s="40"/>
      <c r="AA432" s="40"/>
      <c r="AB432" s="40"/>
      <c r="AC432" s="41"/>
      <c r="AD432" s="40"/>
      <c r="AE432" s="23"/>
      <c r="AF432" s="23"/>
      <c r="AG432" s="40" t="s">
        <v>16</v>
      </c>
      <c r="AH432" s="25"/>
      <c r="AM432"/>
      <c r="AN432"/>
      <c r="AO432"/>
      <c r="AP432"/>
      <c r="AQ432"/>
      <c r="AR432"/>
      <c r="AS432"/>
    </row>
    <row r="433" spans="5:45" ht="13.5" thickBot="1">
      <c r="E433" s="7">
        <v>0.45</v>
      </c>
      <c r="F433" s="65">
        <v>25</v>
      </c>
      <c r="G433" s="65">
        <v>38</v>
      </c>
      <c r="H433" s="7">
        <f>IF(F433&lt;&gt;"",(F433/G433),"")</f>
        <v>0.6578947368421053</v>
      </c>
      <c r="I433" s="17">
        <f>IF(F433=E432,(2),"0")</f>
        <v>2</v>
      </c>
      <c r="J433" s="17">
        <f>IF(F433&lt;&gt;"",SUM(F432:F433),"")</f>
        <v>50</v>
      </c>
      <c r="K433" s="17">
        <f>IF(G433&lt;&gt;"",SUM(G432:G433),"")</f>
        <v>94</v>
      </c>
      <c r="L433" s="7">
        <f>IF(F433&lt;&gt;"",(J433/K433),"")</f>
        <v>0.5319148936170213</v>
      </c>
      <c r="M433" s="17">
        <f>2*M432</f>
        <v>50</v>
      </c>
      <c r="N433" s="27">
        <f>IF(F433&lt;&gt;"",(J433/M433),"")</f>
        <v>1</v>
      </c>
      <c r="O433" s="114" t="s">
        <v>122</v>
      </c>
      <c r="S433" s="81" t="s">
        <v>32</v>
      </c>
      <c r="T433" s="166" t="s">
        <v>66</v>
      </c>
      <c r="U433" s="125"/>
      <c r="V433" s="46"/>
      <c r="W433" s="46"/>
      <c r="X433" s="47"/>
      <c r="Y433" s="48"/>
      <c r="Z433" s="48"/>
      <c r="AA433" s="46"/>
      <c r="AB433" s="46"/>
      <c r="AC433" s="47"/>
      <c r="AD433" s="46"/>
      <c r="AE433" s="49"/>
      <c r="AF433" s="49"/>
      <c r="AG433" s="50" t="s">
        <v>16</v>
      </c>
      <c r="AH433" s="102"/>
      <c r="AI433" s="102"/>
      <c r="AJ433" s="102"/>
      <c r="AK433" s="102"/>
      <c r="AL433" s="25"/>
      <c r="AM433"/>
      <c r="AN433"/>
      <c r="AO433"/>
      <c r="AP433"/>
      <c r="AQ433"/>
      <c r="AR433"/>
      <c r="AS433"/>
    </row>
    <row r="434" spans="4:45" ht="12.75">
      <c r="D434" s="59"/>
      <c r="E434" s="8" t="s">
        <v>16</v>
      </c>
      <c r="F434" s="65">
        <v>19</v>
      </c>
      <c r="G434" s="65">
        <v>38</v>
      </c>
      <c r="H434" s="7">
        <f>IF(F434&lt;&gt;"",(F434/G434),"")</f>
        <v>0.5</v>
      </c>
      <c r="I434" s="17" t="str">
        <f>IF(F434=E432,(2),"0")</f>
        <v>0</v>
      </c>
      <c r="J434" s="17">
        <f>IF(F434&lt;&gt;"",SUM(F432:F434),"")</f>
        <v>69</v>
      </c>
      <c r="K434" s="17">
        <f>IF(G434&lt;&gt;"",SUM(G432:G434),"")</f>
        <v>132</v>
      </c>
      <c r="L434" s="7">
        <f>IF(F434&lt;&gt;"",(J434/K434),"")</f>
        <v>0.5227272727272727</v>
      </c>
      <c r="M434" s="17">
        <f>3*M432</f>
        <v>75</v>
      </c>
      <c r="N434" s="27">
        <f>IF(F434&lt;&gt;"",(J434/M434),"")</f>
        <v>0.92</v>
      </c>
      <c r="O434" s="114" t="s">
        <v>81</v>
      </c>
      <c r="S434" s="109"/>
      <c r="T434" s="107"/>
      <c r="U434" s="129">
        <v>25</v>
      </c>
      <c r="V434" s="14"/>
      <c r="W434" s="14"/>
      <c r="X434" s="12"/>
      <c r="Y434" s="14"/>
      <c r="Z434" s="14"/>
      <c r="AA434" s="14"/>
      <c r="AB434" s="14"/>
      <c r="AC434" s="12"/>
      <c r="AD434" s="30">
        <f>U434</f>
        <v>25</v>
      </c>
      <c r="AE434" s="35"/>
      <c r="AF434" s="35"/>
      <c r="AG434" s="14" t="s">
        <v>16</v>
      </c>
      <c r="AH434" s="25"/>
      <c r="AM434"/>
      <c r="AN434"/>
      <c r="AO434"/>
      <c r="AP434"/>
      <c r="AQ434"/>
      <c r="AR434"/>
      <c r="AS434"/>
    </row>
    <row r="435" spans="4:45" ht="12.75">
      <c r="D435" s="59"/>
      <c r="E435" s="7" t="s">
        <v>16</v>
      </c>
      <c r="F435" s="65">
        <v>25</v>
      </c>
      <c r="G435" s="65">
        <v>44</v>
      </c>
      <c r="H435" s="7">
        <f>IF(F435&lt;&gt;"",(F435/G435),"")</f>
        <v>0.5681818181818182</v>
      </c>
      <c r="I435" s="17">
        <f>IF(F435=E432,(2),"0")</f>
        <v>2</v>
      </c>
      <c r="J435" s="17">
        <f>IF(F435&lt;&gt;"",SUM(F432:F435),"")</f>
        <v>94</v>
      </c>
      <c r="K435" s="17">
        <f>IF(G435&lt;&gt;"",SUM(G432:G435),"")</f>
        <v>176</v>
      </c>
      <c r="L435" s="7">
        <f>IF(F435&lt;&gt;"",(J435/K435),"")</f>
        <v>0.5340909090909091</v>
      </c>
      <c r="M435" s="17">
        <f>4*M432</f>
        <v>100</v>
      </c>
      <c r="N435" s="27">
        <f>IF(F435&lt;&gt;"",(J435/M435),"")</f>
        <v>0.94</v>
      </c>
      <c r="O435" s="114" t="s">
        <v>136</v>
      </c>
      <c r="S435" s="81" t="s">
        <v>33</v>
      </c>
      <c r="T435" s="126"/>
      <c r="U435" s="130">
        <v>0.45</v>
      </c>
      <c r="V435" s="40"/>
      <c r="W435" s="40"/>
      <c r="X435" s="41"/>
      <c r="Y435" s="40"/>
      <c r="Z435" s="40"/>
      <c r="AA435" s="40"/>
      <c r="AB435" s="40"/>
      <c r="AC435" s="41"/>
      <c r="AD435" s="14">
        <f>2*U434</f>
        <v>50</v>
      </c>
      <c r="AE435" s="23"/>
      <c r="AF435" s="23"/>
      <c r="AG435" s="40" t="s">
        <v>16</v>
      </c>
      <c r="AH435" s="25"/>
      <c r="AM435"/>
      <c r="AN435"/>
      <c r="AO435"/>
      <c r="AP435"/>
      <c r="AQ435"/>
      <c r="AR435"/>
      <c r="AS435"/>
    </row>
    <row r="436" spans="4:45" ht="12.75">
      <c r="D436" s="59"/>
      <c r="E436" s="10" t="s">
        <v>16</v>
      </c>
      <c r="F436" s="65">
        <v>24</v>
      </c>
      <c r="G436" s="65">
        <v>62</v>
      </c>
      <c r="H436" s="7">
        <f>IF(F436&lt;&gt;"",(F436/G436),"")</f>
        <v>0.3870967741935484</v>
      </c>
      <c r="I436" s="17" t="str">
        <f>IF(F436=E432,(2),"0")</f>
        <v>0</v>
      </c>
      <c r="J436" s="17">
        <f>IF(F436&lt;&gt;"",SUM(F432:F436),"")</f>
        <v>118</v>
      </c>
      <c r="K436" s="17">
        <f>IF(G436&lt;&gt;"",SUM(G432:G436),"")</f>
        <v>238</v>
      </c>
      <c r="L436" s="7">
        <f>IF(F436&lt;&gt;"",(J436/K436),"")</f>
        <v>0.4957983193277311</v>
      </c>
      <c r="M436" s="17">
        <f>5*M432</f>
        <v>125</v>
      </c>
      <c r="N436" s="27">
        <f>IF(F436&lt;&gt;"",(J436/M436),"")</f>
        <v>0.944</v>
      </c>
      <c r="O436" s="114" t="s">
        <v>118</v>
      </c>
      <c r="S436" s="81" t="s">
        <v>34</v>
      </c>
      <c r="T436" s="107"/>
      <c r="U436" s="81"/>
      <c r="V436" s="14"/>
      <c r="W436" s="14"/>
      <c r="X436" s="12"/>
      <c r="Y436" s="14"/>
      <c r="Z436" s="14"/>
      <c r="AA436" s="14"/>
      <c r="AB436" s="14"/>
      <c r="AC436" s="12"/>
      <c r="AD436" s="36">
        <f>3*U434</f>
        <v>75</v>
      </c>
      <c r="AE436" s="35"/>
      <c r="AF436" s="35"/>
      <c r="AG436" s="14" t="s">
        <v>16</v>
      </c>
      <c r="AH436" s="25"/>
      <c r="AM436"/>
      <c r="AN436"/>
      <c r="AO436"/>
      <c r="AP436"/>
      <c r="AQ436"/>
      <c r="AR436"/>
      <c r="AS436"/>
    </row>
    <row r="437" spans="4:45" ht="12.75">
      <c r="D437" s="59"/>
      <c r="E437" s="15"/>
      <c r="F437" s="68"/>
      <c r="G437" s="68"/>
      <c r="H437" s="7"/>
      <c r="I437" s="69">
        <f>SUM(I432:I436)</f>
        <v>6</v>
      </c>
      <c r="J437" s="17"/>
      <c r="K437" s="17"/>
      <c r="L437" s="7"/>
      <c r="M437" s="17"/>
      <c r="N437" s="18"/>
      <c r="O437" s="6" t="s">
        <v>16</v>
      </c>
      <c r="S437" s="81" t="s">
        <v>35</v>
      </c>
      <c r="T437" s="127"/>
      <c r="U437" s="29"/>
      <c r="V437" s="40"/>
      <c r="W437" s="40"/>
      <c r="X437" s="41"/>
      <c r="Y437" s="40"/>
      <c r="Z437" s="40"/>
      <c r="AA437" s="40"/>
      <c r="AB437" s="40"/>
      <c r="AC437" s="41"/>
      <c r="AD437" s="40">
        <f>4*U434</f>
        <v>100</v>
      </c>
      <c r="AE437" s="23"/>
      <c r="AF437" s="23"/>
      <c r="AG437" s="40" t="s">
        <v>16</v>
      </c>
      <c r="AH437" s="25"/>
      <c r="AM437"/>
      <c r="AN437"/>
      <c r="AO437"/>
      <c r="AP437"/>
      <c r="AQ437"/>
      <c r="AR437"/>
      <c r="AS437"/>
    </row>
    <row r="438" spans="4:45" ht="12.75">
      <c r="D438" s="114" t="s">
        <v>136</v>
      </c>
      <c r="E438" s="17">
        <f>S383</f>
        <v>17</v>
      </c>
      <c r="F438" s="65">
        <v>17</v>
      </c>
      <c r="G438" s="65">
        <v>43</v>
      </c>
      <c r="H438" s="7">
        <f>IF(F438&lt;&gt;"",(F438/G438),"")</f>
        <v>0.3953488372093023</v>
      </c>
      <c r="I438" s="17">
        <f>IF(F438=E438,(2),"0")</f>
        <v>2</v>
      </c>
      <c r="J438" s="17">
        <f>IF(F438&lt;&gt;"",(F438),"")</f>
        <v>17</v>
      </c>
      <c r="K438" s="17">
        <f>IF(G438&lt;&gt;"",(G438),"")</f>
        <v>43</v>
      </c>
      <c r="L438" s="7">
        <f>IF(F438&lt;&gt;"",(J438/K438),"")</f>
        <v>0.3953488372093023</v>
      </c>
      <c r="M438" s="17">
        <f>E438</f>
        <v>17</v>
      </c>
      <c r="N438" s="27">
        <f>IF(F438&lt;&gt;"",(J438/M438),"")</f>
        <v>1</v>
      </c>
      <c r="O438" s="114" t="s">
        <v>122</v>
      </c>
      <c r="S438" s="81" t="s">
        <v>36</v>
      </c>
      <c r="T438" s="40"/>
      <c r="U438" s="95"/>
      <c r="V438" s="40"/>
      <c r="W438" s="40"/>
      <c r="X438" s="41"/>
      <c r="Y438" s="40"/>
      <c r="Z438" s="40"/>
      <c r="AA438" s="40"/>
      <c r="AB438" s="40"/>
      <c r="AC438" s="41"/>
      <c r="AD438" s="30">
        <f>5*U434</f>
        <v>125</v>
      </c>
      <c r="AE438" s="23"/>
      <c r="AF438" s="23"/>
      <c r="AG438" s="40" t="s">
        <v>16</v>
      </c>
      <c r="AH438" s="25"/>
      <c r="AM438"/>
      <c r="AN438"/>
      <c r="AO438"/>
      <c r="AP438"/>
      <c r="AQ438"/>
      <c r="AR438"/>
      <c r="AS438"/>
    </row>
    <row r="439" spans="4:45" ht="12.75">
      <c r="D439" s="59"/>
      <c r="E439" s="7">
        <v>0.3</v>
      </c>
      <c r="F439" s="65">
        <v>17</v>
      </c>
      <c r="G439" s="65">
        <v>38</v>
      </c>
      <c r="H439" s="7">
        <f>IF(F439&lt;&gt;"",(F439/G439),"")</f>
        <v>0.4473684210526316</v>
      </c>
      <c r="I439" s="17">
        <f>IF(F439=E438,(2),"0")</f>
        <v>2</v>
      </c>
      <c r="J439" s="17">
        <f>IF(F439&lt;&gt;"",SUM(F438:F439),"")</f>
        <v>34</v>
      </c>
      <c r="K439" s="17">
        <f>IF(G439&lt;&gt;"",SUM(G438:G439),"")</f>
        <v>81</v>
      </c>
      <c r="L439" s="7">
        <f>IF(F439&lt;&gt;"",(J439/K439),"")</f>
        <v>0.41975308641975306</v>
      </c>
      <c r="M439" s="17">
        <f>2*M438</f>
        <v>34</v>
      </c>
      <c r="N439" s="27">
        <f>IF(F439&lt;&gt;"",(J439/M439),"")</f>
        <v>1</v>
      </c>
      <c r="O439" s="114" t="s">
        <v>118</v>
      </c>
      <c r="S439" s="109"/>
      <c r="T439" s="40"/>
      <c r="U439" s="95"/>
      <c r="V439" s="40"/>
      <c r="W439" s="40"/>
      <c r="X439" s="41"/>
      <c r="Y439" s="40"/>
      <c r="Z439" s="40"/>
      <c r="AA439" s="40"/>
      <c r="AB439" s="40"/>
      <c r="AC439" s="41"/>
      <c r="AD439" s="40"/>
      <c r="AE439" s="23"/>
      <c r="AF439" s="23"/>
      <c r="AG439" s="40" t="s">
        <v>16</v>
      </c>
      <c r="AH439" s="25"/>
      <c r="AM439"/>
      <c r="AN439"/>
      <c r="AO439"/>
      <c r="AP439"/>
      <c r="AQ439"/>
      <c r="AR439"/>
      <c r="AS439"/>
    </row>
    <row r="440" spans="4:45" ht="13.5" thickBot="1">
      <c r="D440" s="59"/>
      <c r="E440" s="8" t="s">
        <v>16</v>
      </c>
      <c r="F440" s="65">
        <v>17</v>
      </c>
      <c r="G440" s="65">
        <v>42</v>
      </c>
      <c r="H440" s="7">
        <f>IF(F440&lt;&gt;"",(F440/G440),"")</f>
        <v>0.40476190476190477</v>
      </c>
      <c r="I440" s="17">
        <f>IF(F440=E438,(2),"0")</f>
        <v>2</v>
      </c>
      <c r="J440" s="17">
        <f>IF(F440&lt;&gt;"",SUM(F438:F440),"")</f>
        <v>51</v>
      </c>
      <c r="K440" s="17">
        <f>IF(G440&lt;&gt;"",SUM(G438:G440),"")</f>
        <v>123</v>
      </c>
      <c r="L440" s="7">
        <f>IF(F440&lt;&gt;"",(J440/K440),"")</f>
        <v>0.4146341463414634</v>
      </c>
      <c r="M440" s="17">
        <f>3*M438</f>
        <v>51</v>
      </c>
      <c r="N440" s="27">
        <f>IF(F440&lt;&gt;"",(J440/M440),"")</f>
        <v>1</v>
      </c>
      <c r="O440" s="114" t="s">
        <v>124</v>
      </c>
      <c r="S440" s="81" t="s">
        <v>37</v>
      </c>
      <c r="T440" s="114" t="s">
        <v>136</v>
      </c>
      <c r="U440" s="131"/>
      <c r="V440" s="46"/>
      <c r="W440" s="46"/>
      <c r="X440" s="47"/>
      <c r="Y440" s="48"/>
      <c r="Z440" s="48"/>
      <c r="AA440" s="46"/>
      <c r="AB440" s="46"/>
      <c r="AC440" s="47"/>
      <c r="AD440" s="46"/>
      <c r="AE440" s="49"/>
      <c r="AF440" s="49"/>
      <c r="AG440" s="50" t="s">
        <v>16</v>
      </c>
      <c r="AH440" s="102"/>
      <c r="AI440" s="102"/>
      <c r="AJ440" s="102"/>
      <c r="AK440" s="102"/>
      <c r="AL440" s="25"/>
      <c r="AM440"/>
      <c r="AN440"/>
      <c r="AO440"/>
      <c r="AP440"/>
      <c r="AQ440"/>
      <c r="AR440"/>
      <c r="AS440"/>
    </row>
    <row r="441" spans="4:45" ht="12.75">
      <c r="D441" s="59"/>
      <c r="E441" s="7" t="s">
        <v>16</v>
      </c>
      <c r="F441" s="65">
        <v>14</v>
      </c>
      <c r="G441" s="65">
        <v>44</v>
      </c>
      <c r="H441" s="7">
        <f>IF(F441&lt;&gt;"",(F441/G441),"")</f>
        <v>0.3181818181818182</v>
      </c>
      <c r="I441" s="17" t="str">
        <f>IF(F441=E438,(2),"0")</f>
        <v>0</v>
      </c>
      <c r="J441" s="17">
        <f>IF(F441&lt;&gt;"",SUM(F438:F441),"")</f>
        <v>65</v>
      </c>
      <c r="K441" s="17">
        <f>IF(G441&lt;&gt;"",SUM(G438:G441),"")</f>
        <v>167</v>
      </c>
      <c r="L441" s="7">
        <f>IF(F441&lt;&gt;"",(J441/K441),"")</f>
        <v>0.38922155688622756</v>
      </c>
      <c r="M441" s="17">
        <f>4*M438</f>
        <v>68</v>
      </c>
      <c r="N441" s="27">
        <f>IF(F441&lt;&gt;"",(J441/M441),"")</f>
        <v>0.9558823529411765</v>
      </c>
      <c r="O441" s="114" t="s">
        <v>88</v>
      </c>
      <c r="S441" s="81" t="s">
        <v>38</v>
      </c>
      <c r="T441" s="128"/>
      <c r="U441" s="132">
        <v>17</v>
      </c>
      <c r="V441" s="14"/>
      <c r="W441" s="14"/>
      <c r="X441" s="12"/>
      <c r="Y441" s="14"/>
      <c r="Z441" s="14"/>
      <c r="AA441" s="14"/>
      <c r="AB441" s="14"/>
      <c r="AC441" s="12"/>
      <c r="AD441" s="30">
        <f>U441</f>
        <v>17</v>
      </c>
      <c r="AE441" s="35"/>
      <c r="AF441" s="35"/>
      <c r="AG441" s="14" t="s">
        <v>16</v>
      </c>
      <c r="AH441" s="25"/>
      <c r="AM441"/>
      <c r="AN441"/>
      <c r="AO441"/>
      <c r="AP441"/>
      <c r="AQ441"/>
      <c r="AR441"/>
      <c r="AS441"/>
    </row>
    <row r="442" spans="4:45" ht="12.75">
      <c r="D442" s="59"/>
      <c r="E442" s="10" t="s">
        <v>16</v>
      </c>
      <c r="F442" s="65">
        <v>17</v>
      </c>
      <c r="G442" s="65">
        <v>53</v>
      </c>
      <c r="H442" s="7">
        <f>IF(F442&lt;&gt;"",(F442/G442),"")</f>
        <v>0.32075471698113206</v>
      </c>
      <c r="I442" s="17">
        <f>IF(F442=E438,(2),"0")</f>
        <v>2</v>
      </c>
      <c r="J442" s="17">
        <f>IF(F442&lt;&gt;"",SUM(F438:F442),"")</f>
        <v>82</v>
      </c>
      <c r="K442" s="17">
        <f>IF(G442&lt;&gt;"",SUM(G438:G442),"")</f>
        <v>220</v>
      </c>
      <c r="L442" s="7">
        <f>IF(F442&lt;&gt;"",(J442/K442),"")</f>
        <v>0.37272727272727274</v>
      </c>
      <c r="M442" s="17">
        <f>5*M438</f>
        <v>85</v>
      </c>
      <c r="N442" s="27">
        <f>IF(F442&lt;&gt;"",(J442/M442),"")</f>
        <v>0.9647058823529412</v>
      </c>
      <c r="O442" s="114" t="s">
        <v>81</v>
      </c>
      <c r="S442" s="81" t="s">
        <v>39</v>
      </c>
      <c r="T442" s="95"/>
      <c r="U442" s="67">
        <v>0.3</v>
      </c>
      <c r="V442" s="40"/>
      <c r="W442" s="40"/>
      <c r="X442" s="41"/>
      <c r="Y442" s="40"/>
      <c r="Z442" s="40"/>
      <c r="AA442" s="40"/>
      <c r="AB442" s="40"/>
      <c r="AC442" s="41"/>
      <c r="AD442" s="14">
        <f>2*U441</f>
        <v>34</v>
      </c>
      <c r="AE442" s="23"/>
      <c r="AF442" s="23"/>
      <c r="AG442" s="40"/>
      <c r="AH442" s="25"/>
      <c r="AM442"/>
      <c r="AN442"/>
      <c r="AO442"/>
      <c r="AP442"/>
      <c r="AQ442"/>
      <c r="AR442"/>
      <c r="AS442"/>
    </row>
    <row r="443" spans="4:45" ht="12.75">
      <c r="D443" s="59"/>
      <c r="E443" s="15"/>
      <c r="F443" s="15" t="s">
        <v>16</v>
      </c>
      <c r="G443" s="15"/>
      <c r="H443" s="7" t="s">
        <v>16</v>
      </c>
      <c r="I443" s="69">
        <f>SUM(I438:I442)</f>
        <v>8</v>
      </c>
      <c r="J443" s="17" t="s">
        <v>16</v>
      </c>
      <c r="K443" s="17" t="s">
        <v>16</v>
      </c>
      <c r="L443" s="7" t="s">
        <v>16</v>
      </c>
      <c r="M443" s="17" t="s">
        <v>16</v>
      </c>
      <c r="N443" s="18" t="s">
        <v>16</v>
      </c>
      <c r="O443" s="59" t="s">
        <v>16</v>
      </c>
      <c r="S443" s="109" t="s">
        <v>41</v>
      </c>
      <c r="T443" s="44"/>
      <c r="U443" s="14"/>
      <c r="V443" s="14"/>
      <c r="W443" s="14"/>
      <c r="X443" s="12"/>
      <c r="Y443" s="14"/>
      <c r="Z443" s="14"/>
      <c r="AA443" s="14"/>
      <c r="AB443" s="14"/>
      <c r="AC443" s="12"/>
      <c r="AD443" s="36">
        <f>3*U441</f>
        <v>51</v>
      </c>
      <c r="AE443" s="35"/>
      <c r="AF443" s="35"/>
      <c r="AG443" s="14" t="s">
        <v>16</v>
      </c>
      <c r="AH443" s="25"/>
      <c r="AM443"/>
      <c r="AN443"/>
      <c r="AO443"/>
      <c r="AP443"/>
      <c r="AQ443"/>
      <c r="AR443"/>
      <c r="AS443"/>
    </row>
    <row r="444" spans="4:34" ht="12.75">
      <c r="D444" s="6" t="s">
        <v>161</v>
      </c>
      <c r="F444" s="2" t="s">
        <v>16</v>
      </c>
      <c r="I444" s="2"/>
      <c r="J444" s="3"/>
      <c r="K444" s="3"/>
      <c r="L444" s="4"/>
      <c r="M444" s="3"/>
      <c r="Q444" s="3" t="s">
        <v>72</v>
      </c>
      <c r="T444" s="39"/>
      <c r="U444" s="40"/>
      <c r="V444" s="40"/>
      <c r="W444" s="40"/>
      <c r="X444" s="41"/>
      <c r="Y444" s="40"/>
      <c r="Z444" s="40"/>
      <c r="AA444" s="40"/>
      <c r="AB444" s="40"/>
      <c r="AC444" s="41"/>
      <c r="AD444" s="40">
        <f>4*U441</f>
        <v>68</v>
      </c>
      <c r="AE444" s="23"/>
      <c r="AF444" s="23"/>
      <c r="AG444" s="40" t="s">
        <v>16</v>
      </c>
      <c r="AH444" s="25"/>
    </row>
    <row r="445" spans="4:34" ht="12.75">
      <c r="D445" s="115" t="s">
        <v>47</v>
      </c>
      <c r="F445" s="2" t="s">
        <v>68</v>
      </c>
      <c r="G445" s="2" t="s">
        <v>2</v>
      </c>
      <c r="H445" s="2" t="s">
        <v>54</v>
      </c>
      <c r="I445" s="2" t="s">
        <v>70</v>
      </c>
      <c r="J445" s="2" t="s">
        <v>70</v>
      </c>
      <c r="K445" s="2" t="s">
        <v>70</v>
      </c>
      <c r="L445" s="4" t="s">
        <v>70</v>
      </c>
      <c r="M445" s="3"/>
      <c r="N445" s="5" t="s">
        <v>16</v>
      </c>
      <c r="O445" s="6" t="s">
        <v>73</v>
      </c>
      <c r="P445" s="2" t="s">
        <v>74</v>
      </c>
      <c r="Q445" s="3" t="s">
        <v>76</v>
      </c>
      <c r="R445" s="2" t="s">
        <v>82</v>
      </c>
      <c r="T445" s="39"/>
      <c r="U445" s="40"/>
      <c r="V445" s="40"/>
      <c r="W445" s="40"/>
      <c r="X445" s="41"/>
      <c r="Y445" s="40"/>
      <c r="Z445" s="40"/>
      <c r="AA445" s="40"/>
      <c r="AB445" s="40"/>
      <c r="AC445" s="41"/>
      <c r="AD445" s="30">
        <f>5*U441</f>
        <v>85</v>
      </c>
      <c r="AE445" s="23"/>
      <c r="AF445" s="35"/>
      <c r="AG445" s="14" t="s">
        <v>16</v>
      </c>
      <c r="AH445" s="25"/>
    </row>
    <row r="446" spans="5:38" ht="12.75">
      <c r="E446" s="8" t="s">
        <v>0</v>
      </c>
      <c r="F446" s="8" t="s">
        <v>69</v>
      </c>
      <c r="G446" s="8" t="s">
        <v>77</v>
      </c>
      <c r="H446" s="15" t="s">
        <v>72</v>
      </c>
      <c r="I446" s="8" t="s">
        <v>71</v>
      </c>
      <c r="J446" s="17" t="s">
        <v>0</v>
      </c>
      <c r="K446" s="17" t="s">
        <v>1</v>
      </c>
      <c r="L446" s="7" t="s">
        <v>2</v>
      </c>
      <c r="M446" s="17" t="s">
        <v>7</v>
      </c>
      <c r="N446" s="18" t="s">
        <v>8</v>
      </c>
      <c r="O446" s="59" t="s">
        <v>72</v>
      </c>
      <c r="P446" s="7" t="s">
        <v>72</v>
      </c>
      <c r="Q446" s="17" t="s">
        <v>71</v>
      </c>
      <c r="R446" s="15" t="s">
        <v>55</v>
      </c>
      <c r="T446" s="39"/>
      <c r="U446" s="40"/>
      <c r="V446" s="40"/>
      <c r="W446" s="40"/>
      <c r="X446" s="41"/>
      <c r="Y446" s="40"/>
      <c r="Z446" s="40"/>
      <c r="AA446" s="40"/>
      <c r="AB446" s="40"/>
      <c r="AC446" s="41"/>
      <c r="AD446" s="40"/>
      <c r="AE446" s="23"/>
      <c r="AF446" s="23"/>
      <c r="AG446" s="40" t="s">
        <v>16</v>
      </c>
      <c r="AH446" s="102"/>
      <c r="AI446" s="102"/>
      <c r="AJ446" s="102"/>
      <c r="AK446" s="102"/>
      <c r="AL446" s="25"/>
    </row>
    <row r="447" spans="3:36" ht="12.75">
      <c r="C447" s="2">
        <v>1</v>
      </c>
      <c r="D447" s="114" t="str">
        <f>D408</f>
        <v>Gerritsen  C.</v>
      </c>
      <c r="E447" s="15">
        <f>E408</f>
        <v>20</v>
      </c>
      <c r="F447" s="7">
        <f>E409</f>
        <v>0.35</v>
      </c>
      <c r="G447" s="27">
        <f aca="true" t="shared" si="71" ref="G447:G452">IF(L447&lt;&gt;"",(L447/F447),"")</f>
        <v>0.8128078817733991</v>
      </c>
      <c r="H447" s="15"/>
      <c r="I447" s="15">
        <f>I413</f>
        <v>0</v>
      </c>
      <c r="J447" s="17">
        <f>J412</f>
        <v>66</v>
      </c>
      <c r="K447" s="17">
        <f>K412</f>
        <v>232</v>
      </c>
      <c r="L447" s="7">
        <f>L412</f>
        <v>0.28448275862068967</v>
      </c>
      <c r="M447" s="17">
        <f>M412</f>
        <v>100</v>
      </c>
      <c r="N447" s="27">
        <f>N412</f>
        <v>0.66</v>
      </c>
      <c r="O447" s="17">
        <f aca="true" t="shared" si="72" ref="O447:O452">IF(N447&lt;&gt;"",(RANK(N447,N$447:N$452)),"")</f>
        <v>6</v>
      </c>
      <c r="P447" s="17">
        <f aca="true" t="shared" si="73" ref="P447:P452">IF(O447&lt;&gt;"",(RANK(I447,I$447:I$452)),"")</f>
        <v>6</v>
      </c>
      <c r="Q447" s="17">
        <f aca="true" t="shared" si="74" ref="Q447:Q452">IF(P447&lt;&gt;"",(O447+P447),"")</f>
        <v>12</v>
      </c>
      <c r="R447" s="17">
        <v>6</v>
      </c>
      <c r="T447" s="16"/>
      <c r="U447" s="16"/>
      <c r="W447" s="16"/>
      <c r="X447" s="16"/>
      <c r="AC447" s="16"/>
      <c r="AJ447" s="104"/>
    </row>
    <row r="448" spans="3:18" ht="12.75">
      <c r="C448" s="2">
        <v>2</v>
      </c>
      <c r="D448" s="114" t="str">
        <f>D414</f>
        <v>Kieftenbeld  B.</v>
      </c>
      <c r="E448" s="15">
        <f>E414</f>
        <v>22</v>
      </c>
      <c r="F448" s="7">
        <f>E415</f>
        <v>0.4</v>
      </c>
      <c r="G448" s="27">
        <f t="shared" si="71"/>
        <v>0.8817427385892116</v>
      </c>
      <c r="H448" s="15"/>
      <c r="I448" s="15">
        <f>I419</f>
        <v>2</v>
      </c>
      <c r="J448" s="17">
        <f>J418</f>
        <v>85</v>
      </c>
      <c r="K448" s="17">
        <f>K418</f>
        <v>241</v>
      </c>
      <c r="L448" s="7">
        <f>L418</f>
        <v>0.35269709543568467</v>
      </c>
      <c r="M448" s="17">
        <f>M418</f>
        <v>110</v>
      </c>
      <c r="N448" s="27">
        <f>N418</f>
        <v>0.7727272727272727</v>
      </c>
      <c r="O448" s="17">
        <f t="shared" si="72"/>
        <v>5</v>
      </c>
      <c r="P448" s="17">
        <f t="shared" si="73"/>
        <v>5</v>
      </c>
      <c r="Q448" s="17">
        <f t="shared" si="74"/>
        <v>10</v>
      </c>
      <c r="R448" s="17">
        <v>5</v>
      </c>
    </row>
    <row r="449" spans="3:18" ht="12.75">
      <c r="C449" s="2">
        <v>3</v>
      </c>
      <c r="D449" s="114" t="str">
        <f>D420</f>
        <v>Cardol  R.</v>
      </c>
      <c r="E449" s="15">
        <f>E420</f>
        <v>25</v>
      </c>
      <c r="F449" s="7">
        <f>E421</f>
        <v>0.45</v>
      </c>
      <c r="G449" s="27">
        <f t="shared" si="71"/>
        <v>1.1248285322359397</v>
      </c>
      <c r="H449" s="15"/>
      <c r="I449" s="15">
        <f>I425</f>
        <v>8</v>
      </c>
      <c r="J449" s="17">
        <f>J424</f>
        <v>123</v>
      </c>
      <c r="K449" s="17">
        <f>K424</f>
        <v>243</v>
      </c>
      <c r="L449" s="7">
        <f>L424</f>
        <v>0.5061728395061729</v>
      </c>
      <c r="M449" s="17">
        <f>M424</f>
        <v>125</v>
      </c>
      <c r="N449" s="27">
        <f>N424</f>
        <v>0.984</v>
      </c>
      <c r="O449" s="17">
        <f t="shared" si="72"/>
        <v>1</v>
      </c>
      <c r="P449" s="17">
        <f t="shared" si="73"/>
        <v>1</v>
      </c>
      <c r="Q449" s="17">
        <f t="shared" si="74"/>
        <v>2</v>
      </c>
      <c r="R449" s="17">
        <v>1</v>
      </c>
    </row>
    <row r="450" spans="3:18" ht="12.75">
      <c r="C450" s="2">
        <v>4</v>
      </c>
      <c r="D450" s="114" t="str">
        <f>D426</f>
        <v>Koerhuis  J.</v>
      </c>
      <c r="E450" s="15">
        <f>E426</f>
        <v>17</v>
      </c>
      <c r="F450" s="7">
        <f>E427</f>
        <v>0.3</v>
      </c>
      <c r="G450" s="27">
        <f t="shared" si="71"/>
        <v>0.9068627450980392</v>
      </c>
      <c r="H450" s="15"/>
      <c r="I450" s="15">
        <f>I431</f>
        <v>6</v>
      </c>
      <c r="J450" s="17">
        <f>J430</f>
        <v>74</v>
      </c>
      <c r="K450" s="17">
        <f>K430</f>
        <v>272</v>
      </c>
      <c r="L450" s="7">
        <f>L430</f>
        <v>0.27205882352941174</v>
      </c>
      <c r="M450" s="17">
        <f>M430</f>
        <v>85</v>
      </c>
      <c r="N450" s="27">
        <f>N430</f>
        <v>0.8705882352941177</v>
      </c>
      <c r="O450" s="17">
        <f t="shared" si="72"/>
        <v>4</v>
      </c>
      <c r="P450" s="17">
        <f t="shared" si="73"/>
        <v>3</v>
      </c>
      <c r="Q450" s="17">
        <f t="shared" si="74"/>
        <v>7</v>
      </c>
      <c r="R450" s="17">
        <v>4</v>
      </c>
    </row>
    <row r="451" spans="3:18" ht="12.75">
      <c r="C451" s="2">
        <v>5</v>
      </c>
      <c r="D451" s="114" t="str">
        <f>D432</f>
        <v>Valk  H.</v>
      </c>
      <c r="E451" s="15">
        <f>E432</f>
        <v>25</v>
      </c>
      <c r="F451" s="7">
        <f>E433</f>
        <v>0.45</v>
      </c>
      <c r="G451" s="27">
        <f t="shared" si="71"/>
        <v>1.1017740429505136</v>
      </c>
      <c r="H451" s="15"/>
      <c r="I451" s="15">
        <f>I437</f>
        <v>6</v>
      </c>
      <c r="J451" s="17">
        <f>J436</f>
        <v>118</v>
      </c>
      <c r="K451" s="17">
        <f>K436</f>
        <v>238</v>
      </c>
      <c r="L451" s="72">
        <f>L436</f>
        <v>0.4957983193277311</v>
      </c>
      <c r="M451" s="17">
        <f>M436</f>
        <v>125</v>
      </c>
      <c r="N451" s="18">
        <f>N436</f>
        <v>0.944</v>
      </c>
      <c r="O451" s="17">
        <f t="shared" si="72"/>
        <v>3</v>
      </c>
      <c r="P451" s="17">
        <f t="shared" si="73"/>
        <v>3</v>
      </c>
      <c r="Q451" s="17">
        <f t="shared" si="74"/>
        <v>6</v>
      </c>
      <c r="R451" s="17">
        <v>3</v>
      </c>
    </row>
    <row r="452" spans="3:18" ht="12.75">
      <c r="C452" s="2">
        <v>6</v>
      </c>
      <c r="D452" s="114" t="str">
        <f>D438</f>
        <v>Stegeman  B.</v>
      </c>
      <c r="E452" s="15">
        <f>E438</f>
        <v>17</v>
      </c>
      <c r="F452" s="7">
        <f>E439</f>
        <v>0.3</v>
      </c>
      <c r="G452" s="27">
        <f t="shared" si="71"/>
        <v>1.2424242424242424</v>
      </c>
      <c r="H452" s="15"/>
      <c r="I452" s="15">
        <f>I443</f>
        <v>8</v>
      </c>
      <c r="J452" s="17">
        <f>J442</f>
        <v>82</v>
      </c>
      <c r="K452" s="17">
        <f>K442</f>
        <v>220</v>
      </c>
      <c r="L452" s="7">
        <f>L442</f>
        <v>0.37272727272727274</v>
      </c>
      <c r="M452" s="17">
        <f>M442</f>
        <v>85</v>
      </c>
      <c r="N452" s="27">
        <f>N442</f>
        <v>0.9647058823529412</v>
      </c>
      <c r="O452" s="17">
        <f t="shared" si="72"/>
        <v>2</v>
      </c>
      <c r="P452" s="17">
        <f t="shared" si="73"/>
        <v>1</v>
      </c>
      <c r="Q452" s="17">
        <f t="shared" si="74"/>
        <v>3</v>
      </c>
      <c r="R452" s="17">
        <v>2</v>
      </c>
    </row>
    <row r="453" ht="12.75">
      <c r="D453" s="6" t="s">
        <v>16</v>
      </c>
    </row>
    <row r="454" spans="4:17" ht="12.75">
      <c r="D454" s="170" t="s">
        <v>162</v>
      </c>
      <c r="E454" s="168"/>
      <c r="F454" s="2" t="s">
        <v>16</v>
      </c>
      <c r="I454" s="2"/>
      <c r="J454" s="3"/>
      <c r="K454" s="3"/>
      <c r="L454" s="4"/>
      <c r="M454" s="3"/>
      <c r="Q454" s="3" t="s">
        <v>72</v>
      </c>
    </row>
    <row r="455" spans="6:18" ht="12.75">
      <c r="F455" s="2" t="s">
        <v>68</v>
      </c>
      <c r="G455" s="2" t="s">
        <v>2</v>
      </c>
      <c r="H455" s="2" t="s">
        <v>54</v>
      </c>
      <c r="I455" s="2" t="s">
        <v>70</v>
      </c>
      <c r="J455" s="2" t="s">
        <v>70</v>
      </c>
      <c r="K455" s="2" t="s">
        <v>70</v>
      </c>
      <c r="L455" s="4" t="s">
        <v>70</v>
      </c>
      <c r="M455" s="3"/>
      <c r="O455" s="6" t="s">
        <v>73</v>
      </c>
      <c r="P455" s="2" t="s">
        <v>74</v>
      </c>
      <c r="Q455" s="3" t="s">
        <v>76</v>
      </c>
      <c r="R455" s="2" t="s">
        <v>82</v>
      </c>
    </row>
    <row r="456" spans="4:38" ht="12.75">
      <c r="D456" s="115" t="s">
        <v>47</v>
      </c>
      <c r="E456" s="8" t="s">
        <v>0</v>
      </c>
      <c r="F456" s="8" t="s">
        <v>69</v>
      </c>
      <c r="G456" s="8" t="s">
        <v>77</v>
      </c>
      <c r="H456" s="15" t="s">
        <v>72</v>
      </c>
      <c r="I456" s="8" t="s">
        <v>71</v>
      </c>
      <c r="J456" s="17" t="s">
        <v>0</v>
      </c>
      <c r="K456" s="17" t="s">
        <v>1</v>
      </c>
      <c r="L456" s="7" t="s">
        <v>2</v>
      </c>
      <c r="M456" s="17" t="s">
        <v>7</v>
      </c>
      <c r="N456" s="18" t="s">
        <v>8</v>
      </c>
      <c r="O456" s="59" t="s">
        <v>72</v>
      </c>
      <c r="P456" s="7" t="s">
        <v>72</v>
      </c>
      <c r="Q456" s="17" t="s">
        <v>71</v>
      </c>
      <c r="R456" s="15" t="s">
        <v>55</v>
      </c>
      <c r="AL456" s="16" t="s">
        <v>16</v>
      </c>
    </row>
    <row r="457" spans="3:18" ht="12.75">
      <c r="C457" s="2">
        <v>1</v>
      </c>
      <c r="D457" s="114" t="str">
        <f>D449</f>
        <v>Cardol  R.</v>
      </c>
      <c r="E457" s="3">
        <f aca="true" t="shared" si="75" ref="E457:R457">E449</f>
        <v>25</v>
      </c>
      <c r="F457" s="4">
        <f t="shared" si="75"/>
        <v>0.45</v>
      </c>
      <c r="G457" s="5">
        <f t="shared" si="75"/>
        <v>1.1248285322359397</v>
      </c>
      <c r="H457" s="3"/>
      <c r="I457" s="3">
        <f t="shared" si="75"/>
        <v>8</v>
      </c>
      <c r="J457" s="3">
        <f t="shared" si="75"/>
        <v>123</v>
      </c>
      <c r="K457" s="3">
        <f t="shared" si="75"/>
        <v>243</v>
      </c>
      <c r="L457" s="4">
        <f t="shared" si="75"/>
        <v>0.5061728395061729</v>
      </c>
      <c r="M457" s="3">
        <f t="shared" si="75"/>
        <v>125</v>
      </c>
      <c r="N457" s="5">
        <f t="shared" si="75"/>
        <v>0.984</v>
      </c>
      <c r="O457" s="3">
        <f t="shared" si="75"/>
        <v>1</v>
      </c>
      <c r="P457" s="3">
        <f t="shared" si="75"/>
        <v>1</v>
      </c>
      <c r="Q457" s="3">
        <f t="shared" si="75"/>
        <v>2</v>
      </c>
      <c r="R457" s="3">
        <f t="shared" si="75"/>
        <v>1</v>
      </c>
    </row>
    <row r="458" spans="3:18" ht="12.75">
      <c r="C458" s="2">
        <v>2</v>
      </c>
      <c r="D458" s="114" t="str">
        <f>D452</f>
        <v>Stegeman  B.</v>
      </c>
      <c r="E458" s="3">
        <f aca="true" t="shared" si="76" ref="E458:R458">E452</f>
        <v>17</v>
      </c>
      <c r="F458" s="4">
        <f t="shared" si="76"/>
        <v>0.3</v>
      </c>
      <c r="G458" s="5">
        <f t="shared" si="76"/>
        <v>1.2424242424242424</v>
      </c>
      <c r="H458" s="3"/>
      <c r="I458" s="3">
        <f t="shared" si="76"/>
        <v>8</v>
      </c>
      <c r="J458" s="3">
        <f t="shared" si="76"/>
        <v>82</v>
      </c>
      <c r="K458" s="3">
        <f t="shared" si="76"/>
        <v>220</v>
      </c>
      <c r="L458" s="4">
        <f t="shared" si="76"/>
        <v>0.37272727272727274</v>
      </c>
      <c r="M458" s="3">
        <f t="shared" si="76"/>
        <v>85</v>
      </c>
      <c r="N458" s="5">
        <f t="shared" si="76"/>
        <v>0.9647058823529412</v>
      </c>
      <c r="O458" s="3">
        <f t="shared" si="76"/>
        <v>2</v>
      </c>
      <c r="P458" s="3">
        <f t="shared" si="76"/>
        <v>1</v>
      </c>
      <c r="Q458" s="3">
        <f t="shared" si="76"/>
        <v>3</v>
      </c>
      <c r="R458" s="3">
        <f t="shared" si="76"/>
        <v>2</v>
      </c>
    </row>
    <row r="459" spans="3:18" ht="12.75">
      <c r="C459" s="2">
        <v>3</v>
      </c>
      <c r="D459" s="114" t="str">
        <f>D451</f>
        <v>Valk  H.</v>
      </c>
      <c r="E459" s="3">
        <f aca="true" t="shared" si="77" ref="E459:R459">E451</f>
        <v>25</v>
      </c>
      <c r="F459" s="4">
        <f t="shared" si="77"/>
        <v>0.45</v>
      </c>
      <c r="G459" s="5">
        <f t="shared" si="77"/>
        <v>1.1017740429505136</v>
      </c>
      <c r="H459" s="3"/>
      <c r="I459" s="3">
        <f t="shared" si="77"/>
        <v>6</v>
      </c>
      <c r="J459" s="3">
        <f t="shared" si="77"/>
        <v>118</v>
      </c>
      <c r="K459" s="3">
        <f t="shared" si="77"/>
        <v>238</v>
      </c>
      <c r="L459" s="4">
        <f t="shared" si="77"/>
        <v>0.4957983193277311</v>
      </c>
      <c r="M459" s="3">
        <f t="shared" si="77"/>
        <v>125</v>
      </c>
      <c r="N459" s="5">
        <f t="shared" si="77"/>
        <v>0.944</v>
      </c>
      <c r="O459" s="3">
        <f t="shared" si="77"/>
        <v>3</v>
      </c>
      <c r="P459" s="3">
        <f t="shared" si="77"/>
        <v>3</v>
      </c>
      <c r="Q459" s="3">
        <f t="shared" si="77"/>
        <v>6</v>
      </c>
      <c r="R459" s="3">
        <f t="shared" si="77"/>
        <v>3</v>
      </c>
    </row>
    <row r="460" spans="3:18" ht="12.75">
      <c r="C460" s="2">
        <v>4</v>
      </c>
      <c r="D460" s="114" t="str">
        <f>D450</f>
        <v>Koerhuis  J.</v>
      </c>
      <c r="E460" s="3">
        <f aca="true" t="shared" si="78" ref="E460:R460">E450</f>
        <v>17</v>
      </c>
      <c r="F460" s="4">
        <f t="shared" si="78"/>
        <v>0.3</v>
      </c>
      <c r="G460" s="5">
        <f t="shared" si="78"/>
        <v>0.9068627450980392</v>
      </c>
      <c r="H460" s="3"/>
      <c r="I460" s="3">
        <f t="shared" si="78"/>
        <v>6</v>
      </c>
      <c r="J460" s="3">
        <f t="shared" si="78"/>
        <v>74</v>
      </c>
      <c r="K460" s="3">
        <f t="shared" si="78"/>
        <v>272</v>
      </c>
      <c r="L460" s="4">
        <f t="shared" si="78"/>
        <v>0.27205882352941174</v>
      </c>
      <c r="M460" s="3">
        <f t="shared" si="78"/>
        <v>85</v>
      </c>
      <c r="N460" s="5">
        <f t="shared" si="78"/>
        <v>0.8705882352941177</v>
      </c>
      <c r="O460" s="3">
        <f t="shared" si="78"/>
        <v>4</v>
      </c>
      <c r="P460" s="3">
        <f t="shared" si="78"/>
        <v>3</v>
      </c>
      <c r="Q460" s="3">
        <f t="shared" si="78"/>
        <v>7</v>
      </c>
      <c r="R460" s="3">
        <f t="shared" si="78"/>
        <v>4</v>
      </c>
    </row>
    <row r="461" spans="3:18" ht="12.75">
      <c r="C461" s="2">
        <v>5</v>
      </c>
      <c r="D461" s="114" t="str">
        <f>D448</f>
        <v>Kieftenbeld  B.</v>
      </c>
      <c r="E461" s="3">
        <f aca="true" t="shared" si="79" ref="E461:R461">E448</f>
        <v>22</v>
      </c>
      <c r="F461" s="4">
        <f t="shared" si="79"/>
        <v>0.4</v>
      </c>
      <c r="G461" s="5">
        <f t="shared" si="79"/>
        <v>0.8817427385892116</v>
      </c>
      <c r="H461" s="3"/>
      <c r="I461" s="3">
        <f t="shared" si="79"/>
        <v>2</v>
      </c>
      <c r="J461" s="3">
        <f t="shared" si="79"/>
        <v>85</v>
      </c>
      <c r="K461" s="3">
        <f t="shared" si="79"/>
        <v>241</v>
      </c>
      <c r="L461" s="4">
        <f t="shared" si="79"/>
        <v>0.35269709543568467</v>
      </c>
      <c r="M461" s="3">
        <f t="shared" si="79"/>
        <v>110</v>
      </c>
      <c r="N461" s="5">
        <f t="shared" si="79"/>
        <v>0.7727272727272727</v>
      </c>
      <c r="O461" s="3">
        <f t="shared" si="79"/>
        <v>5</v>
      </c>
      <c r="P461" s="3">
        <f t="shared" si="79"/>
        <v>5</v>
      </c>
      <c r="Q461" s="3">
        <f t="shared" si="79"/>
        <v>10</v>
      </c>
      <c r="R461" s="3">
        <f t="shared" si="79"/>
        <v>5</v>
      </c>
    </row>
    <row r="462" spans="3:18" ht="12.75">
      <c r="C462" s="2">
        <v>6</v>
      </c>
      <c r="D462" s="114" t="str">
        <f>D447</f>
        <v>Gerritsen  C.</v>
      </c>
      <c r="E462" s="3">
        <f aca="true" t="shared" si="80" ref="E462:R462">E447</f>
        <v>20</v>
      </c>
      <c r="F462" s="4">
        <f t="shared" si="80"/>
        <v>0.35</v>
      </c>
      <c r="G462" s="5">
        <f t="shared" si="80"/>
        <v>0.8128078817733991</v>
      </c>
      <c r="H462" s="3"/>
      <c r="I462" s="3">
        <f t="shared" si="80"/>
        <v>0</v>
      </c>
      <c r="J462" s="3">
        <f t="shared" si="80"/>
        <v>66</v>
      </c>
      <c r="K462" s="3">
        <f t="shared" si="80"/>
        <v>232</v>
      </c>
      <c r="L462" s="4">
        <f t="shared" si="80"/>
        <v>0.28448275862068967</v>
      </c>
      <c r="M462" s="3">
        <f t="shared" si="80"/>
        <v>100</v>
      </c>
      <c r="N462" s="5">
        <f t="shared" si="80"/>
        <v>0.66</v>
      </c>
      <c r="O462" s="3">
        <f t="shared" si="80"/>
        <v>6</v>
      </c>
      <c r="P462" s="3">
        <f t="shared" si="80"/>
        <v>6</v>
      </c>
      <c r="Q462" s="3">
        <f t="shared" si="80"/>
        <v>12</v>
      </c>
      <c r="R462" s="3">
        <f t="shared" si="80"/>
        <v>6</v>
      </c>
    </row>
    <row r="463" ht="12.75">
      <c r="D463" s="6" t="s">
        <v>16</v>
      </c>
    </row>
    <row r="464" ht="12.75">
      <c r="D464" s="6" t="s">
        <v>16</v>
      </c>
    </row>
  </sheetData>
  <sheetProtection/>
  <mergeCells count="18">
    <mergeCell ref="D256:L256"/>
    <mergeCell ref="D258:L258"/>
    <mergeCell ref="D259:L259"/>
    <mergeCell ref="D402:N402"/>
    <mergeCell ref="D267:E267"/>
    <mergeCell ref="D454:E454"/>
    <mergeCell ref="D404:F404"/>
    <mergeCell ref="D261:L261"/>
    <mergeCell ref="O254:S254"/>
    <mergeCell ref="O255:S255"/>
    <mergeCell ref="C1:D1"/>
    <mergeCell ref="D168:H168"/>
    <mergeCell ref="T10:U10"/>
    <mergeCell ref="T17:U17"/>
    <mergeCell ref="T31:U31"/>
    <mergeCell ref="T38:U38"/>
    <mergeCell ref="T24:U24"/>
    <mergeCell ref="D211:F211"/>
  </mergeCells>
  <printOptions horizontalCentered="1" verticalCentered="1"/>
  <pageMargins left="0" right="0" top="0.15748031496062992" bottom="0" header="0" footer="0"/>
  <pageSetup fitToHeight="1" fitToWidth="1" horizontalDpi="300" verticalDpi="300" orientation="landscape" paperSize="9" scale="93" r:id="rId1"/>
  <rowBreaks count="6" manualBreakCount="6">
    <brk id="45" max="255" man="1"/>
    <brk id="147" max="255" man="1"/>
    <brk id="210" min="2" max="20" man="1"/>
    <brk id="266" max="255" man="1"/>
    <brk id="402" min="2" max="17" man="1"/>
    <brk id="462" min="2" max="16" man="1"/>
  </rowBreaks>
  <colBreaks count="1" manualBreakCount="1">
    <brk id="18" min="403" max="442" man="1"/>
  </colBreaks>
  <ignoredErrors>
    <ignoredError sqref="J4:K147 J409:K411 J415:K417 J421:K423 J427:K429 J433:K435 J439:K442" formulaRange="1"/>
    <ignoredError sqref="AC230" numberStoredAsText="1"/>
    <ignoredError sqref="D458 E458:G458 I458:R4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valk.nl</dc:creator>
  <cp:keywords/>
  <dc:description/>
  <cp:lastModifiedBy>Valk</cp:lastModifiedBy>
  <cp:lastPrinted>2009-05-04T08:43:10Z</cp:lastPrinted>
  <dcterms:created xsi:type="dcterms:W3CDTF">2004-01-13T19:37:21Z</dcterms:created>
  <dcterms:modified xsi:type="dcterms:W3CDTF">2009-05-04T08:43:37Z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